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promotur-my.sharepoint.com/personal/amontesdeoca_turismodecanarias_com/Documents/Escritorio/TRANSPARENCIA/7. ECONÓMICO-FINANCIERA/Información presupuestaria y contable/Presupuestos/"/>
    </mc:Choice>
  </mc:AlternateContent>
  <xr:revisionPtr revIDLastSave="14" documentId="13_ncr:b_{6D2B98C2-4218-400B-9E60-4DBF79F13B98}" xr6:coauthVersionLast="47" xr6:coauthVersionMax="47" xr10:uidLastSave="{6642ADF4-83FA-4D86-A30A-74882A3A49C3}"/>
  <bookViews>
    <workbookView xWindow="28680" yWindow="-120" windowWidth="29040" windowHeight="15720" tabRatio="764" activeTab="6" xr2:uid="{B9D7C839-A37A-40AD-B6D6-8F97F46725FC}"/>
  </bookViews>
  <sheets>
    <sheet name="Est flujos Efect" sheetId="15" r:id="rId1"/>
    <sheet name="Balance-1" sheetId="10" r:id="rId2"/>
    <sheet name="Balance-2" sheetId="11" r:id="rId3"/>
    <sheet name="Pda-Ganc" sheetId="12" r:id="rId4"/>
    <sheet name="SUBV" sheetId="27" r:id="rId5"/>
    <sheet name="END" sheetId="33" r:id="rId6"/>
    <sheet name="MEMORIA 2026" sheetId="32" r:id="rId7"/>
    <sheet name="MEMORIA 2025" sheetId="30" r:id="rId8"/>
    <sheet name="MEMORIA 2024" sheetId="19" r:id="rId9"/>
    <sheet name="INVER" sheetId="34" r:id="rId10"/>
    <sheet name="PERSONAL" sheetId="35" r:id="rId11"/>
  </sheets>
  <externalReferences>
    <externalReference r:id="rId12"/>
  </externalReferences>
  <definedNames>
    <definedName name="_xlnm.Print_Area" localSheetId="1">'Balance-1'!$A$1:$D$68</definedName>
    <definedName name="_xlnm.Print_Area" localSheetId="2">'Balance-2'!$A$1:$D$62</definedName>
    <definedName name="_xlnm.Print_Area" localSheetId="0">'Est flujos Efect'!$A$1:$D$77</definedName>
    <definedName name="_xlnm.Print_Area" localSheetId="8">'MEMORIA 2024'!$A$1:$B$76</definedName>
    <definedName name="_xlnm.Print_Area" localSheetId="3">'Pda-Ganc'!$A$1:$F$69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2" l="1"/>
  <c r="H7" i="12" s="1"/>
  <c r="E75" i="15"/>
  <c r="C80" i="15" l="1"/>
  <c r="D80" i="15"/>
  <c r="E80" i="15"/>
  <c r="C82" i="15"/>
  <c r="D82" i="15"/>
  <c r="F77" i="15"/>
  <c r="H19" i="12"/>
  <c r="H16" i="12"/>
  <c r="K23" i="27"/>
  <c r="K35" i="27"/>
  <c r="H25" i="12"/>
  <c r="E23" i="15"/>
  <c r="E56" i="11"/>
  <c r="E16" i="10"/>
  <c r="R9" i="10"/>
  <c r="AA8" i="10"/>
  <c r="AD8" i="10"/>
  <c r="AG8" i="10"/>
  <c r="AD9" i="10"/>
  <c r="AG9" i="10"/>
  <c r="V11" i="10"/>
  <c r="U11" i="10"/>
  <c r="T25" i="10"/>
  <c r="D23" i="15"/>
  <c r="D19" i="15"/>
  <c r="D32" i="15" s="1"/>
  <c r="D75" i="15" s="1"/>
  <c r="D52" i="15"/>
  <c r="D73" i="15"/>
  <c r="D50" i="15"/>
  <c r="D34" i="15"/>
  <c r="D7" i="15"/>
  <c r="O19" i="10"/>
  <c r="O21" i="10"/>
  <c r="P8" i="10"/>
  <c r="Q8" i="10"/>
  <c r="Q7" i="10"/>
  <c r="Q9" i="10"/>
  <c r="AI9" i="10"/>
  <c r="Q10" i="10"/>
  <c r="T10" i="10"/>
  <c r="W10" i="10"/>
  <c r="O57" i="11"/>
  <c r="Q43" i="11"/>
  <c r="H22" i="12"/>
  <c r="M31" i="12"/>
  <c r="E25" i="15"/>
  <c r="E59" i="11"/>
  <c r="M50" i="10"/>
  <c r="AF11" i="10"/>
  <c r="AE11" i="10"/>
  <c r="H38" i="12"/>
  <c r="M32" i="12"/>
  <c r="E31" i="12"/>
  <c r="M30" i="12"/>
  <c r="P14" i="12"/>
  <c r="C16" i="10"/>
  <c r="K15" i="10"/>
  <c r="C15" i="10"/>
  <c r="K14" i="10"/>
  <c r="D23" i="12"/>
  <c r="A27" i="27"/>
  <c r="H23" i="27"/>
  <c r="I39" i="27"/>
  <c r="I34" i="27"/>
  <c r="I33" i="27"/>
  <c r="I32" i="27"/>
  <c r="I31" i="27"/>
  <c r="I30" i="27"/>
  <c r="I29" i="27"/>
  <c r="I28" i="27"/>
  <c r="I26" i="27"/>
  <c r="I25" i="27"/>
  <c r="I24" i="27"/>
  <c r="I23" i="27"/>
  <c r="I35" i="27"/>
  <c r="F18" i="27"/>
  <c r="E18" i="27"/>
  <c r="E34" i="15"/>
  <c r="E50" i="15"/>
  <c r="AC11" i="10"/>
  <c r="AB11" i="10"/>
  <c r="S11" i="10"/>
  <c r="R11" i="10"/>
  <c r="AD7" i="10"/>
  <c r="AG7" i="10"/>
  <c r="AA10" i="10"/>
  <c r="AD10" i="10"/>
  <c r="AD6" i="10"/>
  <c r="Q6" i="10"/>
  <c r="AI6" i="10"/>
  <c r="AH7" i="10"/>
  <c r="AH8" i="10"/>
  <c r="AH9" i="10"/>
  <c r="AH10" i="10"/>
  <c r="AH6" i="10"/>
  <c r="O11" i="10"/>
  <c r="X11" i="10"/>
  <c r="Y11" i="10"/>
  <c r="Z11" i="10"/>
  <c r="N11" i="10"/>
  <c r="J25" i="10"/>
  <c r="J15" i="10"/>
  <c r="J14" i="10"/>
  <c r="D78" i="12"/>
  <c r="G46" i="11"/>
  <c r="E42" i="15"/>
  <c r="G64" i="10"/>
  <c r="E22" i="15"/>
  <c r="H14" i="10"/>
  <c r="E46" i="11"/>
  <c r="E65" i="10"/>
  <c r="F17" i="27"/>
  <c r="E11" i="15"/>
  <c r="E77" i="15"/>
  <c r="E70" i="15"/>
  <c r="E65" i="15"/>
  <c r="E60" i="15"/>
  <c r="E59" i="15"/>
  <c r="E29" i="15"/>
  <c r="E27" i="15"/>
  <c r="E26" i="15"/>
  <c r="E24" i="15"/>
  <c r="E16" i="15"/>
  <c r="E15" i="15"/>
  <c r="E14" i="15"/>
  <c r="F39" i="27"/>
  <c r="E39" i="27"/>
  <c r="C39" i="27"/>
  <c r="H39" i="27"/>
  <c r="D38" i="27"/>
  <c r="D39" i="27"/>
  <c r="F35" i="27"/>
  <c r="E35" i="27"/>
  <c r="D35" i="27"/>
  <c r="H34" i="27"/>
  <c r="H33" i="27"/>
  <c r="H32" i="27"/>
  <c r="C32" i="27"/>
  <c r="C35" i="27"/>
  <c r="H31" i="27"/>
  <c r="H30" i="27"/>
  <c r="H29" i="27"/>
  <c r="H28" i="27"/>
  <c r="H26" i="27"/>
  <c r="H25" i="27"/>
  <c r="H24" i="27"/>
  <c r="H35" i="27"/>
  <c r="C15" i="27"/>
  <c r="C19" i="27"/>
  <c r="D5" i="27"/>
  <c r="D15" i="27"/>
  <c r="D19" i="27"/>
  <c r="E5" i="27"/>
  <c r="E15" i="27"/>
  <c r="H21" i="12"/>
  <c r="E53" i="11"/>
  <c r="G53" i="11"/>
  <c r="E33" i="11"/>
  <c r="E27" i="11"/>
  <c r="E28" i="11"/>
  <c r="E22" i="11"/>
  <c r="E15" i="11"/>
  <c r="E11" i="11"/>
  <c r="E7" i="11"/>
  <c r="H60" i="12"/>
  <c r="H56" i="12"/>
  <c r="H52" i="12"/>
  <c r="H49" i="12"/>
  <c r="H45" i="12"/>
  <c r="H63" i="12"/>
  <c r="H46" i="12"/>
  <c r="H41" i="12"/>
  <c r="H33" i="12"/>
  <c r="H8" i="12"/>
  <c r="E58" i="10"/>
  <c r="E52" i="10"/>
  <c r="E44" i="10"/>
  <c r="G44" i="10"/>
  <c r="E21" i="15"/>
  <c r="E37" i="10"/>
  <c r="E27" i="10"/>
  <c r="E21" i="10"/>
  <c r="E18" i="10"/>
  <c r="E6" i="10"/>
  <c r="G6" i="10"/>
  <c r="C44" i="10"/>
  <c r="C65" i="10"/>
  <c r="G66" i="10"/>
  <c r="G29" i="12"/>
  <c r="D33" i="12"/>
  <c r="D21" i="12"/>
  <c r="E33" i="12"/>
  <c r="D8" i="12"/>
  <c r="D11" i="12"/>
  <c r="D7" i="12"/>
  <c r="D29" i="12"/>
  <c r="B16" i="12"/>
  <c r="B23" i="12"/>
  <c r="B21" i="12"/>
  <c r="C33" i="12"/>
  <c r="B8" i="12"/>
  <c r="B11" i="12"/>
  <c r="B7" i="12"/>
  <c r="B29" i="12"/>
  <c r="C29" i="12"/>
  <c r="B33" i="12"/>
  <c r="D16" i="12"/>
  <c r="B46" i="12"/>
  <c r="B45" i="12"/>
  <c r="B49" i="12"/>
  <c r="B52" i="12"/>
  <c r="B56" i="12"/>
  <c r="B60" i="12"/>
  <c r="B41" i="12"/>
  <c r="C70" i="15"/>
  <c r="C60" i="15"/>
  <c r="C59" i="15"/>
  <c r="C52" i="15"/>
  <c r="D46" i="12"/>
  <c r="D49" i="12"/>
  <c r="D45" i="12"/>
  <c r="C14" i="15"/>
  <c r="C27" i="15"/>
  <c r="C16" i="15"/>
  <c r="D52" i="12"/>
  <c r="C15" i="15"/>
  <c r="C11" i="15"/>
  <c r="C8" i="15"/>
  <c r="B33" i="11"/>
  <c r="C53" i="11"/>
  <c r="B16" i="10"/>
  <c r="B15" i="10"/>
  <c r="C77" i="15"/>
  <c r="D76" i="15"/>
  <c r="B77" i="15"/>
  <c r="B80" i="15"/>
  <c r="B82" i="15"/>
  <c r="C6" i="15"/>
  <c r="D56" i="12"/>
  <c r="D60" i="12"/>
  <c r="C27" i="10"/>
  <c r="C42" i="15"/>
  <c r="B7" i="15"/>
  <c r="B26" i="15"/>
  <c r="B19" i="15"/>
  <c r="B34" i="15"/>
  <c r="B42" i="15"/>
  <c r="B50" i="15"/>
  <c r="B52" i="15"/>
  <c r="B65" i="15"/>
  <c r="B60" i="15"/>
  <c r="B59" i="15"/>
  <c r="B70" i="15"/>
  <c r="B6" i="10"/>
  <c r="B7" i="11"/>
  <c r="B6" i="11"/>
  <c r="B5" i="11"/>
  <c r="B62" i="11"/>
  <c r="B11" i="11"/>
  <c r="B15" i="11"/>
  <c r="B22" i="11"/>
  <c r="C7" i="11"/>
  <c r="C6" i="11"/>
  <c r="C5" i="11"/>
  <c r="C11" i="11"/>
  <c r="C15" i="11"/>
  <c r="C22" i="11"/>
  <c r="B28" i="11"/>
  <c r="B27" i="11"/>
  <c r="C28" i="11"/>
  <c r="C33" i="11"/>
  <c r="B46" i="11"/>
  <c r="B53" i="11"/>
  <c r="B18" i="10"/>
  <c r="B21" i="10"/>
  <c r="B27" i="10"/>
  <c r="C18" i="10"/>
  <c r="C21" i="10"/>
  <c r="B37" i="10"/>
  <c r="B44" i="10"/>
  <c r="B52" i="10"/>
  <c r="B58" i="10"/>
  <c r="B65" i="10"/>
  <c r="C37" i="10"/>
  <c r="C52" i="10"/>
  <c r="C58" i="10"/>
  <c r="C46" i="11"/>
  <c r="C34" i="15"/>
  <c r="C50" i="15"/>
  <c r="C6" i="10"/>
  <c r="B43" i="11"/>
  <c r="B73" i="15"/>
  <c r="B44" i="12"/>
  <c r="C27" i="11"/>
  <c r="B63" i="12"/>
  <c r="B64" i="12"/>
  <c r="B66" i="12"/>
  <c r="B69" i="12"/>
  <c r="B6" i="15"/>
  <c r="B32" i="15"/>
  <c r="B75" i="15"/>
  <c r="C16" i="12"/>
  <c r="C19" i="15"/>
  <c r="D63" i="12"/>
  <c r="C26" i="15"/>
  <c r="H29" i="12"/>
  <c r="E76" i="15"/>
  <c r="J21" i="10"/>
  <c r="J23" i="10"/>
  <c r="D5" i="10"/>
  <c r="G33" i="12"/>
  <c r="C73" i="15"/>
  <c r="C43" i="11"/>
  <c r="C62" i="11"/>
  <c r="C7" i="15"/>
  <c r="C32" i="15"/>
  <c r="C75" i="15"/>
  <c r="D44" i="12"/>
  <c r="D64" i="12"/>
  <c r="D66" i="12"/>
  <c r="D69" i="12"/>
  <c r="E16" i="12"/>
  <c r="E29" i="12"/>
  <c r="E19" i="27"/>
  <c r="F5" i="27"/>
  <c r="F15" i="27"/>
  <c r="F19" i="27"/>
  <c r="E26" i="11"/>
  <c r="G26" i="11"/>
  <c r="G71" i="10"/>
  <c r="T9" i="10"/>
  <c r="AJ9" i="10"/>
  <c r="W9" i="10"/>
  <c r="AK9" i="10"/>
  <c r="AA11" i="10"/>
  <c r="B35" i="10"/>
  <c r="E35" i="10"/>
  <c r="G35" i="10"/>
  <c r="X13" i="10"/>
  <c r="B14" i="10"/>
  <c r="J17" i="10"/>
  <c r="J18" i="10"/>
  <c r="C35" i="10"/>
  <c r="E14" i="10"/>
  <c r="G14" i="10"/>
  <c r="AD11" i="10"/>
  <c r="Q11" i="10"/>
  <c r="B5" i="10"/>
  <c r="AH11" i="10"/>
  <c r="AG6" i="10"/>
  <c r="AI10" i="10"/>
  <c r="E8" i="15"/>
  <c r="E7" i="15"/>
  <c r="AG10" i="10"/>
  <c r="AK10" i="10"/>
  <c r="AJ10" i="10"/>
  <c r="AI8" i="10"/>
  <c r="T8" i="10"/>
  <c r="W8" i="10"/>
  <c r="AK8" i="10"/>
  <c r="C14" i="10"/>
  <c r="C5" i="10"/>
  <c r="T26" i="10"/>
  <c r="AI7" i="10"/>
  <c r="T6" i="10"/>
  <c r="W6" i="10"/>
  <c r="T7" i="10"/>
  <c r="W7" i="10"/>
  <c r="AK7" i="10"/>
  <c r="P11" i="10"/>
  <c r="W11" i="10"/>
  <c r="AK6" i="10"/>
  <c r="C68" i="10"/>
  <c r="G72" i="10"/>
  <c r="AA13" i="10"/>
  <c r="E5" i="10"/>
  <c r="E68" i="10"/>
  <c r="E72" i="10"/>
  <c r="B68" i="10"/>
  <c r="AI11" i="10"/>
  <c r="AG11" i="10"/>
  <c r="AJ8" i="10"/>
  <c r="AJ7" i="10"/>
  <c r="T11" i="10"/>
  <c r="AD13" i="10"/>
  <c r="AD15" i="10"/>
  <c r="AJ6" i="10"/>
  <c r="AG13" i="10"/>
  <c r="G5" i="10"/>
  <c r="I5" i="10"/>
  <c r="I6" i="10"/>
  <c r="AK11" i="10"/>
  <c r="AJ11" i="10"/>
  <c r="G68" i="10"/>
  <c r="E43" i="11"/>
  <c r="G43" i="11"/>
  <c r="E19" i="15"/>
  <c r="I16" i="12" l="1"/>
  <c r="J9" i="12" l="1"/>
  <c r="J7" i="12"/>
  <c r="K9" i="12" s="1"/>
  <c r="I29" i="12"/>
  <c r="I33" i="12"/>
  <c r="H44" i="12"/>
  <c r="H64" i="12" s="1"/>
  <c r="H66" i="12" s="1"/>
  <c r="H69" i="12" s="1"/>
  <c r="L7" i="12"/>
  <c r="E18" i="11" l="1"/>
  <c r="E19" i="11" s="1"/>
  <c r="H19" i="11" s="1"/>
  <c r="E6" i="15"/>
  <c r="K69" i="12"/>
  <c r="K71" i="12" s="1"/>
  <c r="E52" i="15"/>
  <c r="E82" i="15" s="1"/>
  <c r="E6" i="11" l="1"/>
  <c r="E5" i="11" s="1"/>
  <c r="E62" i="11" s="1"/>
  <c r="G5" i="11" l="1"/>
  <c r="G62" i="11" l="1"/>
  <c r="E64" i="11"/>
  <c r="G70" i="10"/>
</calcChain>
</file>

<file path=xl/sharedStrings.xml><?xml version="1.0" encoding="utf-8"?>
<sst xmlns="http://schemas.openxmlformats.org/spreadsheetml/2006/main" count="590" uniqueCount="425">
  <si>
    <t>PRESUPUESTOS GENERALES DE LA COMUNIDAD AUTÓNOMA DE CANARIAS</t>
  </si>
  <si>
    <t xml:space="preserve">   SOCIEDAD MERCANTIL PÚBLICA: PROMOTUR TURISMO CANARIAS S.A.</t>
  </si>
  <si>
    <t>SP- 1</t>
  </si>
  <si>
    <t>ESTADO DE FLUJOS DE EFECTIVO EN EL EJERCICIO</t>
  </si>
  <si>
    <t>REAL 2022</t>
  </si>
  <si>
    <t>REAL 2024</t>
  </si>
  <si>
    <t>PAIF 2025</t>
  </si>
  <si>
    <t>PAIF 2026</t>
  </si>
  <si>
    <t>A) FLUJOS DE EFECTIVO DE LAS ACTIVIDADES DE EXPLOTACIÓN</t>
  </si>
  <si>
    <t>1. Resultado del ejercicio antes de impuestos.</t>
  </si>
  <si>
    <t>2. Ajustes del resultado.</t>
  </si>
  <si>
    <t>a) Amortización del inmovilizado (+).</t>
  </si>
  <si>
    <t>b) Correciones valorativas por deterioro (+/-).</t>
  </si>
  <si>
    <t>c) Variación de provisiones (+/-).</t>
  </si>
  <si>
    <t>d) Imputación de subvenciones (-).</t>
  </si>
  <si>
    <t>e) Resultados por bajas y enajenaciones del inmovilizado (+/-).</t>
  </si>
  <si>
    <t>f) Resultados por bajas y enajenaciones de instrumentos financieros (+/-).</t>
  </si>
  <si>
    <t>g) Ingresos financieros (-).</t>
  </si>
  <si>
    <t>h) Gastos financieros (+).</t>
  </si>
  <si>
    <t>i) Diferencias de cambio (+/-).</t>
  </si>
  <si>
    <t>j) Variación del valor razonable en instrumentos financieros (+/-).</t>
  </si>
  <si>
    <t>k) Otros ingresos y gastos (-/+).</t>
  </si>
  <si>
    <t>3. Cambios de capital corriente.</t>
  </si>
  <si>
    <t>a) Existencias (+/-).</t>
  </si>
  <si>
    <t>b) Deudores y otras cuentas a cobrar (+/-).</t>
  </si>
  <si>
    <t>c) Otros activos corrientes (+/-).</t>
  </si>
  <si>
    <t>d) Acreedores y otras cuentas a pagar (+/-).</t>
  </si>
  <si>
    <t>e) Otros pasivos corrientes (+/-).</t>
  </si>
  <si>
    <t>f) Otros activos y pasivos no corrientes (-/+).</t>
  </si>
  <si>
    <t>4. Otros flujos de efectivo de las actividades de explotación.</t>
  </si>
  <si>
    <t>a) Pagos de intereses (-).</t>
  </si>
  <si>
    <t>b) Cobros de dividendos (+).</t>
  </si>
  <si>
    <t>c) Cobros de intereses (+).</t>
  </si>
  <si>
    <t>d) Cobros (pagos) por impuesto sobre beneficios (+/-).</t>
  </si>
  <si>
    <t>e) Otros pagos (cobros) (-/+).</t>
  </si>
  <si>
    <t>5. Flujos de efectivo de las actividades de explotación (+/-1 +/-2 +/-3 +/-4).</t>
  </si>
  <si>
    <t>B) FLUJOS DE EFECTIVO DE LAS ACTIVIDADES DE INVERSIÓN</t>
  </si>
  <si>
    <t>6. Pagos por inversiones (-).</t>
  </si>
  <si>
    <t>a) Empresas del grupo y asociadas.</t>
  </si>
  <si>
    <t>b) Inmovilizado intangible.</t>
  </si>
  <si>
    <t>c) Inmovilizado material.</t>
  </si>
  <si>
    <t>d) Inversiones inmobiliarias.</t>
  </si>
  <si>
    <t>e) Otros activos financieros.</t>
  </si>
  <si>
    <t>f) Activos no corrientes mantenidos para venta.</t>
  </si>
  <si>
    <t>g) Otros activos.</t>
  </si>
  <si>
    <t>compra licencias SAP (350k € total importe; se estima que se activa en inmovilizado en curso en el 2024 100k €)</t>
  </si>
  <si>
    <t>7. Cobros por desinversiones (+).</t>
  </si>
  <si>
    <t>8. Flujos de efectivo de las actividades de inversión (7-6)</t>
  </si>
  <si>
    <t>C) FLUJOS DE EFECTIVO DE LAS ACTIVIDADES DE FINANCIACIÓN</t>
  </si>
  <si>
    <t>9. Cobros y pagos por instrumentos de patrimonio.</t>
  </si>
  <si>
    <t>a) Emisión de instrumentos de patrimonio (+).</t>
  </si>
  <si>
    <t>b) Amortización de instrumentos de patrimonio (-).</t>
  </si>
  <si>
    <t>c) Adquisición de instrumentos de patrimonio propio (-).</t>
  </si>
  <si>
    <t>d) Enajenación de instrumentos de patrimonio propio (+).</t>
  </si>
  <si>
    <t>e) Subvenciones, donaciones y legados recibidos (+).</t>
  </si>
  <si>
    <t>f) Otras aportaciones de socios (+).</t>
  </si>
  <si>
    <t>10. Cobros y pagos por instrumentos de pasivo financiero.</t>
  </si>
  <si>
    <t>a) Emisión</t>
  </si>
  <si>
    <t>1. Obligaciones y otros valores negociables (+).</t>
  </si>
  <si>
    <t>2. Deudas con entidades de crédito (+).</t>
  </si>
  <si>
    <t>3. Deudas con empresas del grupo y asociadas (+).</t>
  </si>
  <si>
    <t>4. Otras deudas (+).</t>
  </si>
  <si>
    <t>b) Devolución y amortización de:</t>
  </si>
  <si>
    <t>1. Obligaciones y otros valores negociables (-).</t>
  </si>
  <si>
    <t>2. Deudas con entidades de crédito (-).</t>
  </si>
  <si>
    <t>3. Deudas con empresas del grupo y asociadas (-).</t>
  </si>
  <si>
    <t>4. Otras deudas (-).</t>
  </si>
  <si>
    <t>11. Pagos por dividendos y remuneraciones de otros instrumentos de patrimonio.</t>
  </si>
  <si>
    <t>a) Dividendos (-).</t>
  </si>
  <si>
    <t>b) Remuneración de otros instrumentos de patrimonio (-).</t>
  </si>
  <si>
    <t>12. Flujos de efectivo de las actividades de financiación (+/-9 +/-10 -11).</t>
  </si>
  <si>
    <t>D) Efecto de las variaciones de los tipos de cambio (+/-)</t>
  </si>
  <si>
    <t>E) AUMENTO/DISMINUCIÓN NETA DEL EFECTIVO O EQUIVALENTES (+/-5 +/-8 +/-12 +/-D)</t>
  </si>
  <si>
    <t>Efectivo o equivalentes al comienzo del ejercicio.</t>
  </si>
  <si>
    <t>Efectivo o equivalentes al final del ejercicio.</t>
  </si>
  <si>
    <t>Instrucciones:
Se introducirán con signo negativo las partidas que procedan ( pagos, variaciones que resulten negativas y otras). En estas partidas se ha especificado como signo de introducción un (-) ó (+/-).</t>
  </si>
  <si>
    <t>CHECK</t>
  </si>
  <si>
    <t>OK CCAA 2024</t>
  </si>
  <si>
    <t>OK PAIF 2025</t>
  </si>
  <si>
    <t>se ha ajustado al saldo real del 2024 y modificado cantidad en la linea acreedores para pqc</t>
  </si>
  <si>
    <t>SP-2</t>
  </si>
  <si>
    <t>BALANCE DE SITUACIÓN AL CIERRE DEL EJERCICIO</t>
  </si>
  <si>
    <t>MAL</t>
  </si>
  <si>
    <t>coste</t>
  </si>
  <si>
    <t>amortizaciones</t>
  </si>
  <si>
    <t>A) ACTIVO NO CORRIENTE</t>
  </si>
  <si>
    <t>Movimientos inmovilizado material</t>
  </si>
  <si>
    <t>31 12 2023</t>
  </si>
  <si>
    <t xml:space="preserve">altas </t>
  </si>
  <si>
    <t>bajas</t>
  </si>
  <si>
    <t>31 12 2024</t>
  </si>
  <si>
    <t>31 12 2025</t>
  </si>
  <si>
    <t>31 12 2026</t>
  </si>
  <si>
    <t>total valor 31 12 2023</t>
  </si>
  <si>
    <t>total valor 31 12 2024</t>
  </si>
  <si>
    <t>total valor 31 12 2025</t>
  </si>
  <si>
    <t>total valor 31 12 2026</t>
  </si>
  <si>
    <t>I. INMOVILIZADO INTANGIBLE.</t>
  </si>
  <si>
    <t>Contrucciones</t>
  </si>
  <si>
    <t>1. Investigación.</t>
  </si>
  <si>
    <t>Instalaciones  tecnicas</t>
  </si>
  <si>
    <t>2. Desarrollo.</t>
  </si>
  <si>
    <t>Mobiliario</t>
  </si>
  <si>
    <t>3. Concesiones.</t>
  </si>
  <si>
    <t>Otro inmovilizado</t>
  </si>
  <si>
    <t>4. Patentes, licencias, marcas y similares.</t>
  </si>
  <si>
    <t>Anticipos de inmovilizado</t>
  </si>
  <si>
    <t>5. Fondo de comercio.</t>
  </si>
  <si>
    <t>6. Aplicaciones informáticas.</t>
  </si>
  <si>
    <t>7. Otro inmovilizado intangible.</t>
  </si>
  <si>
    <t>II. INMOVILIZADO MATERIAL.</t>
  </si>
  <si>
    <t>OK CCAA</t>
  </si>
  <si>
    <t>1. Terrenos y construcciones.</t>
  </si>
  <si>
    <t>2. Instalaciones técnicas y otro inmovilizado material.</t>
  </si>
  <si>
    <t>3. Inmovilizado en curso y anticipos.</t>
  </si>
  <si>
    <t>III. INVERSIONES INMOBILIARIAS.</t>
  </si>
  <si>
    <t>1. Terrenos.</t>
  </si>
  <si>
    <t>2. Construcciones.</t>
  </si>
  <si>
    <t>IV. INVERSIONES EN EMPRESAS DEL GRUPO Y ASOCIADAS A LARGO PLAZO.</t>
  </si>
  <si>
    <t>1. Instrumentos de patrimonio</t>
  </si>
  <si>
    <t>2. Créditos a empresas</t>
  </si>
  <si>
    <t>3. Valores representativos de deuda</t>
  </si>
  <si>
    <t>4. Derivados</t>
  </si>
  <si>
    <t>5. Otras activos financieros</t>
  </si>
  <si>
    <t>V. INVERSIONES FINANCIERAS A LARGO PLAZO.</t>
  </si>
  <si>
    <t>2. Créditos a terceros</t>
  </si>
  <si>
    <t>VI. Activos por impuesto diferido.</t>
  </si>
  <si>
    <t>VII. Deudores comerciales no corrientes</t>
  </si>
  <si>
    <t>B) ACTIVO CORRIENTE</t>
  </si>
  <si>
    <t>I. ACTIVOS NO CORRIENTES MANTENIDOS PARA LA VENTA.</t>
  </si>
  <si>
    <t>II. EXISTENCIAS</t>
  </si>
  <si>
    <t>1. Comerciales.</t>
  </si>
  <si>
    <t>2. Materias primas y otros aprovisionamientos.</t>
  </si>
  <si>
    <t>3. Productos en curso.</t>
  </si>
  <si>
    <t>4. Productos terminados.</t>
  </si>
  <si>
    <t>5. Subproductos, residuos y materiales recuperados.</t>
  </si>
  <si>
    <t>6. Anticipos a proveedores.</t>
  </si>
  <si>
    <t>III. DEUDORES COMERCIALES Y OTRAS CUENTAS A COBRAR.</t>
  </si>
  <si>
    <t>1. Clientes por ventas y prestaciones de servicios.</t>
  </si>
  <si>
    <t>2. Clientes, empresas del grupo y asociadas.</t>
  </si>
  <si>
    <t>3. Deudores varios.</t>
  </si>
  <si>
    <t>4. Personal.</t>
  </si>
  <si>
    <t>5. Activos por impuesto corriente.</t>
  </si>
  <si>
    <t>6. Otros créditos con las Administraciones Públicas.</t>
  </si>
  <si>
    <t>concedido y no cobrado</t>
  </si>
  <si>
    <t>7. Accionistas (socios) por desembolsos exigidos.</t>
  </si>
  <si>
    <t>IV. INVERSIONES EN EMPRESAS DEL GRUPO Y ASOCIADAS A CORTO PLAZO.</t>
  </si>
  <si>
    <t>V. INVERSIONES FINANCIERAS A CORTO PLAZO.</t>
  </si>
  <si>
    <t>VI. PERIODIFICACIONES A CORTO PLAZO</t>
  </si>
  <si>
    <t>Gastos anticipados por los gastos de las ferias FITUR Y OTRAS</t>
  </si>
  <si>
    <t>VII. EFECTIVO Y OTROS ACTIVOS LÍQUIDOS EQUIVALENTES.</t>
  </si>
  <si>
    <t>1. Tesorería.</t>
  </si>
  <si>
    <t>2. Otros activos líquidos equivalentes.</t>
  </si>
  <si>
    <t xml:space="preserve">   TOTAL ACTIVO (A + B)</t>
  </si>
  <si>
    <t>CHECK BALANCES 2025</t>
  </si>
  <si>
    <t>CHECK BALANCES 2024</t>
  </si>
  <si>
    <t>CHECK BALANCES 2023</t>
  </si>
  <si>
    <t>SP- 3</t>
  </si>
  <si>
    <t>A) PATRIMONIO NETO</t>
  </si>
  <si>
    <t>A-1) FONDOS PROPIOS.</t>
  </si>
  <si>
    <t>I. Capital</t>
  </si>
  <si>
    <t>1. Capital escriturado.</t>
  </si>
  <si>
    <t>2. (Capital no exigido).</t>
  </si>
  <si>
    <t>II. Prima de emisión</t>
  </si>
  <si>
    <t>III. Reservas</t>
  </si>
  <si>
    <t>1. Legal y estatutarias.</t>
  </si>
  <si>
    <t>2. Otras reservas.</t>
  </si>
  <si>
    <t>IV. (Acciones y participaciones en patrimonio propias).</t>
  </si>
  <si>
    <t>V. Resultados de ejercicios anteriores.</t>
  </si>
  <si>
    <t>1. Remanente.</t>
  </si>
  <si>
    <t>2. (Resultados negativos de ejercicios anteriores).</t>
  </si>
  <si>
    <t>VI. Otras aportaciones de socios.</t>
  </si>
  <si>
    <t>VII. Resultado del ejercicio.</t>
  </si>
  <si>
    <t>VIII. (Dividendo a cuenta).</t>
  </si>
  <si>
    <t>IX. Otros instrumentos de patrimonio neto.</t>
  </si>
  <si>
    <t>A-2) AJUSTES POR CAMBIOS DE VALOR.</t>
  </si>
  <si>
    <t>I. Instrumentos financieros disponibles para la venta.</t>
  </si>
  <si>
    <t>II. Operaciones de cobertura.</t>
  </si>
  <si>
    <t>III. Otros.</t>
  </si>
  <si>
    <t>A-3) SUBVENCIONES, DONACIONES Y LEGADOS RECIBIDOS.</t>
  </si>
  <si>
    <t>B) PASIVO NO CORRIENTE</t>
  </si>
  <si>
    <t>I. PROVISIONES A LARGO PLAZO.</t>
  </si>
  <si>
    <t>1. Obligaciones por prestaciones a largo plazo al personal.</t>
  </si>
  <si>
    <t>2. Actuaciones medioambientales.</t>
  </si>
  <si>
    <t>3. Provisiones por reestructuración.</t>
  </si>
  <si>
    <t>4. Otras provisiones.</t>
  </si>
  <si>
    <t>II. DEUDAS A LARGO PLAZO.</t>
  </si>
  <si>
    <t>1. Obligaciones y otros valores negociables.</t>
  </si>
  <si>
    <t>2. Deudas con entidades de crédito.</t>
  </si>
  <si>
    <t>3. Acreedores por arrendamiento financiero.</t>
  </si>
  <si>
    <t>4. Derivados.</t>
  </si>
  <si>
    <t>5. Otros pasivos financieros.</t>
  </si>
  <si>
    <t>III. DEUDAS CON EMPRESAS DEL GRUPO Y ASOCIADAS A LARGO PLAZO.</t>
  </si>
  <si>
    <t>IV. PASIVOS POR IMPUESTO DIFERIDO.</t>
  </si>
  <si>
    <t>se preve traspaso del total: subvenciones de capital</t>
  </si>
  <si>
    <t>V. PERIODIFICACIONES A LARGO PLAZO</t>
  </si>
  <si>
    <t>VI. ACREEDORES COMERCIALES NO CORRIENTES</t>
  </si>
  <si>
    <t>C) PASIVO CORRIENTE</t>
  </si>
  <si>
    <t>I. PASIVOS VINCULADOS CON ACTIVOS NO CORRIENTES MANTENIDOS PARA LA VENTA.</t>
  </si>
  <si>
    <t>II. PROVISIONES A CORTO PLAZO.</t>
  </si>
  <si>
    <t>III. DEUDAS A CORTO PLAZO.</t>
  </si>
  <si>
    <t>IV. DEUDAS CON EMPRESAS DEL GRUPO Y ASOCIADAS A CORTO PLAZO.</t>
  </si>
  <si>
    <t>V. ACREEDORES COMERCIALES Y OTRAS CUENTAS A PAGAR.</t>
  </si>
  <si>
    <t>1. Proveedores.</t>
  </si>
  <si>
    <t>2. Proveedores, empresas del grupo y asociadas.</t>
  </si>
  <si>
    <t>3. Acreedores varios.</t>
  </si>
  <si>
    <t>4. Personal (remuneraciones pendientes de pago).</t>
  </si>
  <si>
    <t>5. Pasivos por impuesto corriente.</t>
  </si>
  <si>
    <t>6. Otras deudas con las Administraciones Públicas.</t>
  </si>
  <si>
    <t>sobre 1m e entre ss irpf e igic mas las subv q se deben devolver (estimo que no se devuelve nada)</t>
  </si>
  <si>
    <t>140 111 Y 1177 420 Y 40 SS</t>
  </si>
  <si>
    <t>7. Anticipos de clientes.</t>
  </si>
  <si>
    <t>VI. PERIODIFICACIONES A CORTO PLAZO.</t>
  </si>
  <si>
    <t>aquí deben ir lo que dejemos de gastar en el 2025</t>
  </si>
  <si>
    <t>TOTAL PATRIMONIO NETO Y PASIVO ( A + B + C )</t>
  </si>
  <si>
    <t>SP- 4</t>
  </si>
  <si>
    <t>CUENTA DE PÉRDIDAS Y GANANCIAS DEL EJERCICIO</t>
  </si>
  <si>
    <t>% gastos vs ingresos</t>
  </si>
  <si>
    <t>cc aa</t>
  </si>
  <si>
    <t>NO SE TOCA</t>
  </si>
  <si>
    <t>PREVISION</t>
  </si>
  <si>
    <t>A) OPERACIONES CONTINUADAS</t>
  </si>
  <si>
    <t>1. IMPORTE NETO DE LA CIFRA DE NEGOCIOS.</t>
  </si>
  <si>
    <t>a) Ventas.</t>
  </si>
  <si>
    <t>a.1) Al sector público</t>
  </si>
  <si>
    <t>a.2) Al sector privado</t>
  </si>
  <si>
    <t>b) Prestaciones de servicios.</t>
  </si>
  <si>
    <t>b.1) Al sector público</t>
  </si>
  <si>
    <t xml:space="preserve">Ingresos por encomienda Observatorio </t>
  </si>
  <si>
    <t>b.2) Al sector privado</t>
  </si>
  <si>
    <t>2. VARIACIÓN DE EXISTENCIAS DE PRODUCTOS TERMINADOS Y EN CURSO DE FABRICACIÓN.</t>
  </si>
  <si>
    <t>3. TRABAJOS REALIZADOS POR LA EMPRESA PARA SU ACTIVO.</t>
  </si>
  <si>
    <t>4. APROVISIONAMIENTOS.</t>
  </si>
  <si>
    <t>Estimado % MPA</t>
  </si>
  <si>
    <t>a) Consumo de mercaderías.</t>
  </si>
  <si>
    <t>b) Consumo de materias primas y otras materias consumibles.</t>
  </si>
  <si>
    <t>c) Trabajos realizados por otras empresas.</t>
  </si>
  <si>
    <t>d) Deterioro de mercaderías, materias primas y otros aprovisionamientos.</t>
  </si>
  <si>
    <t>5. OTROS INGRESOS DE EXPLOTACIÓN</t>
  </si>
  <si>
    <t>a) Ingresos accesorios y otros de gestión corriente.</t>
  </si>
  <si>
    <t>Ingresos por ferias y eventos turisticos: correo de Juan (ferias) más convenio par la gestion UAP MEDIO AÑO</t>
  </si>
  <si>
    <t>b) Subvenciones de explotación incorporadas al resultado del ejercicio.</t>
  </si>
  <si>
    <t>Subvenciones de explotacion que son concedidas por el Gobierno de Canarias</t>
  </si>
  <si>
    <t xml:space="preserve">            b.1) Estado</t>
  </si>
  <si>
    <t xml:space="preserve">            b.2) Comunidad Autónoma</t>
  </si>
  <si>
    <t>FEDER Y NO FEDER</t>
  </si>
  <si>
    <t xml:space="preserve">            b.3) Corporaciones Locales</t>
  </si>
  <si>
    <t xml:space="preserve">            b.4) Otros Entes</t>
  </si>
  <si>
    <t xml:space="preserve">            b.5) Imputacion de subvenciones de explotación de ejercicios anteriores</t>
  </si>
  <si>
    <t xml:space="preserve">MRRCOHESION  otros años </t>
  </si>
  <si>
    <t>6. GASTOS DE PERSONAL</t>
  </si>
  <si>
    <t>sg MPA sin info de Caty</t>
  </si>
  <si>
    <t>a) Sueldos, salarios y asimilados.</t>
  </si>
  <si>
    <t>b) Cargas sociales.</t>
  </si>
  <si>
    <t>c) Provisiones.</t>
  </si>
  <si>
    <t>7. OTROS GASTOS DE EXPLOTACIÓN.</t>
  </si>
  <si>
    <t>a) Servicios exteriores.</t>
  </si>
  <si>
    <t>b) Tributos.</t>
  </si>
  <si>
    <t>c) Pérdidas, deterioro y variación de provisiones por operaciones comerciales.</t>
  </si>
  <si>
    <t>d) Otros gastos de gestión corriente.</t>
  </si>
  <si>
    <t>8. AMORTIZACIÓN DEL INMOVILIZADO.</t>
  </si>
  <si>
    <t>Estimado € MPA</t>
  </si>
  <si>
    <t>9. IMPUTACIÓN DE SUBVENCIONES DE INMOVILIZADO NO FINANCIERO Y OTRAS.</t>
  </si>
  <si>
    <t>10. EXCESO DE PROVISIONES.</t>
  </si>
  <si>
    <t>,</t>
  </si>
  <si>
    <t>11. DETERIORO Y RESULTADO POR ENAJENACIONES DEL INMOVILIZADO.</t>
  </si>
  <si>
    <t>a) Deterioros y pérdidas.</t>
  </si>
  <si>
    <t>b) Resultados por enajenaciones y otras.</t>
  </si>
  <si>
    <t>A.1) RESULTADO DE EXPLOTACIÓN (1+2+3+4+5+6+7+8+9+10+11)</t>
  </si>
  <si>
    <t>12. INGRESOS FINANCIEROS.</t>
  </si>
  <si>
    <t>pagina 18</t>
  </si>
  <si>
    <t>a) De participaciones en instrumentos de patrimonio.</t>
  </si>
  <si>
    <t>a1) En empresas del grupo y asociadas.</t>
  </si>
  <si>
    <t>a2) En terceros.</t>
  </si>
  <si>
    <t>b) De valores negociables y otros instrumentos financieros</t>
  </si>
  <si>
    <t>b1) De empresas del grupo y asociadas.</t>
  </si>
  <si>
    <t>b2) De terceros.</t>
  </si>
  <si>
    <t>13. GASTOS FINANCIEROS.</t>
  </si>
  <si>
    <t>a) Por deudas con empresas del grupo y asociadas.</t>
  </si>
  <si>
    <t>b) Por deudas con terceros.</t>
  </si>
  <si>
    <t>c) Por actualización de provisiones.</t>
  </si>
  <si>
    <t>14. VARIACIÓN DE VALOR RAZONABLE EN INSTRUMENTOS FINANCIEROS.</t>
  </si>
  <si>
    <t>a) Cartera de negociación y otros.</t>
  </si>
  <si>
    <t>b) Imputación al resultado del ejercicio por activos financieros disponibles para la venta.</t>
  </si>
  <si>
    <t>15. DIFERENCIAS DE CAMBIO.</t>
  </si>
  <si>
    <t>16. DETERIORO Y RESULTADO POR ENAJENACIONES DE INSTRUMENTOS FINANCIEROS.</t>
  </si>
  <si>
    <t>A.2) RESULTADO FINANCIERO (12+13+14+15+16)</t>
  </si>
  <si>
    <t>A.3) RESULTADO ANTES DE IMPUESTOS (A.1+A.2)</t>
  </si>
  <si>
    <t>17. IMPUESTOS SOBRE BENEFICIOS.</t>
  </si>
  <si>
    <t>A.4) RESULTADO DEL EJERCICIO PROCEDENTE DE OPERACIONES CONTINUADAS (A.3+17)</t>
  </si>
  <si>
    <t>ok con MODF Aportacion por GASTOS EXPLOTACION</t>
  </si>
  <si>
    <t>B) OPERACIONES INTERRUMPIDAS</t>
  </si>
  <si>
    <t>18. RESULTADO DEL EJERCICIO PROCEDENTE DE OPERACIONES INTERRUMPIDAS NETO DE IMPUESTOS.</t>
  </si>
  <si>
    <t>A.5) RESULTADO DEL EJERCICIO (A.4+18)</t>
  </si>
  <si>
    <t>Nota:</t>
  </si>
  <si>
    <t>Introducir con signo positivo los ingresos y con signo negativo los gastos</t>
  </si>
  <si>
    <t>OK PREVISION</t>
  </si>
  <si>
    <t>TOTAL</t>
  </si>
  <si>
    <t xml:space="preserve">PRESUPUESTOS GENERALES DE LA COMUNIDAD AUTÓNOMA DE CANARIAS </t>
  </si>
  <si>
    <t>SOCIEDAD MERCANTIL PÚBLICA O ENTIDAD PÚBLICA EMPRESARIAL: PROMOTUR TURISMO CANARIAS S.A.</t>
  </si>
  <si>
    <t>SP-5</t>
  </si>
  <si>
    <t xml:space="preserve">SUBVENCIONES </t>
  </si>
  <si>
    <t>DE CAPITAL:</t>
  </si>
  <si>
    <t>Ente (1)</t>
  </si>
  <si>
    <t>SECCIÓN (2)</t>
  </si>
  <si>
    <t>SERVICIO (2)</t>
  </si>
  <si>
    <t>PROGRAMA (2)</t>
  </si>
  <si>
    <t>PILA</t>
  </si>
  <si>
    <t xml:space="preserve"> SALDO INICIAL SUBVENCIONES, DONACIONES Y LEGADOS RECIBIDOS</t>
  </si>
  <si>
    <t>CAC</t>
  </si>
  <si>
    <t>TOTAL SUBVENCIONES CAPITAL CONCEDIDAS EN EJERCICIO</t>
  </si>
  <si>
    <t>MENOS EFECTO IMPOSITIVO CONCEDIDAS</t>
  </si>
  <si>
    <t>MENOS TRANSFERENCIAS A LA CUENTA DE RESULTADOS</t>
  </si>
  <si>
    <t>MÁS EFECTO IMPOSITIVO TRANSFERENCIAS A LA CUENTA DE RESULTADOS</t>
  </si>
  <si>
    <t>SALDO FINAL SUBVENCIONES, DONACIONES Y LEGADOS RECIBIDOS</t>
  </si>
  <si>
    <t>DE EXPLOTACIÓN:</t>
  </si>
  <si>
    <t>TRANSFERENCIAS PARA FINANCIAR ACTIVIDADES ESPECÍFICAS</t>
  </si>
  <si>
    <t xml:space="preserve">Ente </t>
  </si>
  <si>
    <t>FASE 1 2024</t>
  </si>
  <si>
    <t>FASE 3 2024</t>
  </si>
  <si>
    <t>TOTAL 2024</t>
  </si>
  <si>
    <t>TOTAL 2025 fase 3</t>
  </si>
  <si>
    <t>TOTAL 2025 fase 1</t>
  </si>
  <si>
    <t>TOTAL 2026 fase 1</t>
  </si>
  <si>
    <t xml:space="preserve">SECCIÓN </t>
  </si>
  <si>
    <t>SERVICIO</t>
  </si>
  <si>
    <t>PROGRAMA</t>
  </si>
  <si>
    <t>DESARROLLO DE LA ACTIVIDAD ACTIVIDAD PROMOCIONAL</t>
  </si>
  <si>
    <t>04</t>
  </si>
  <si>
    <t>432G</t>
  </si>
  <si>
    <t>157G0025</t>
  </si>
  <si>
    <t>DESARROLLO ACTIVIDAD PROMOCIONAL FEDER P.O. 2021-2027</t>
  </si>
  <si>
    <t>237G0461</t>
  </si>
  <si>
    <t>codigo de nueva creacion</t>
  </si>
  <si>
    <t>PROMOCIÓN RED MUSEÍSTICA DE CANARIAS</t>
  </si>
  <si>
    <t>207G0338</t>
  </si>
  <si>
    <t>VA AL 157G0025</t>
  </si>
  <si>
    <t>REACT EU</t>
  </si>
  <si>
    <t>217G0343</t>
  </si>
  <si>
    <t>164G1852</t>
  </si>
  <si>
    <t>SEGUIMIENTO CONECTIVIDAD AÉREA</t>
  </si>
  <si>
    <t>VICE</t>
  </si>
  <si>
    <t>09</t>
  </si>
  <si>
    <t>432H</t>
  </si>
  <si>
    <t>207G0308</t>
  </si>
  <si>
    <t>SISTEMA DE INFORMACIÓN EN DESTINO THOMAS COOK</t>
  </si>
  <si>
    <t>207G0339</t>
  </si>
  <si>
    <t xml:space="preserve">GESTIÓN DE CARTERA DE PRODUCTOS Y EVENTOS </t>
  </si>
  <si>
    <t>207G0340</t>
  </si>
  <si>
    <t>PLAN DE DINAMIZACIÓN DEL NORTE DE LA GOMERA</t>
  </si>
  <si>
    <t>207G0291</t>
  </si>
  <si>
    <t>CAMBIAR AL 157G0025 / CAPITULO 7 CAMBIAR PERO NO PARA PROMOTUR</t>
  </si>
  <si>
    <t>BONO TURÍSTICO LA PALMA</t>
  </si>
  <si>
    <t>164G1380</t>
  </si>
  <si>
    <t>PLAN DE DIGITALIZACIÓN TURÍSTICA DEL SECTOR</t>
  </si>
  <si>
    <t>REMOTE WORKERS</t>
  </si>
  <si>
    <t>TRANSFERENCIAS PARA FINANCIAR DÉFICIT DE EXPLOTACIÓN O GASTOS GENERALES DE FUNCIONAMIENTO</t>
  </si>
  <si>
    <t>TOTAL 2025</t>
  </si>
  <si>
    <t>GASTOS DE EXPLOTACIÓN</t>
  </si>
  <si>
    <t>164G0071</t>
  </si>
  <si>
    <t xml:space="preserve">  </t>
  </si>
  <si>
    <t>CATEGORÍAS:</t>
  </si>
  <si>
    <t>Nº Total</t>
  </si>
  <si>
    <t>Nº Medio</t>
  </si>
  <si>
    <t>Sueldos y Salarios</t>
  </si>
  <si>
    <t>Seg. Soc.</t>
  </si>
  <si>
    <t>Coste Total</t>
  </si>
  <si>
    <t>Altas</t>
  </si>
  <si>
    <t>Bajas</t>
  </si>
  <si>
    <t>GERENTE</t>
  </si>
  <si>
    <t>OTROS DIRECTIVOS</t>
  </si>
  <si>
    <t>TÉCNICOS SUPERIORES</t>
  </si>
  <si>
    <t>TÉCNICOS MEDIOS</t>
  </si>
  <si>
    <t>ADMINISTRATIVOS</t>
  </si>
  <si>
    <t>OBREROS Y SUBALTERNOS</t>
  </si>
  <si>
    <t>TOTAL PERSONAL FIJO</t>
  </si>
  <si>
    <t>TOTAL PERSONAL EVENTUAL</t>
  </si>
  <si>
    <t>TOTAL PERSONAL</t>
  </si>
  <si>
    <t>OTROS GASTOS SOCIALES NO INDIVIDUALIZABLES</t>
  </si>
  <si>
    <t>PROVISIONES</t>
  </si>
  <si>
    <t>TOTAL GASTO DE PERSONAL</t>
  </si>
  <si>
    <t>% INCREMENTO MASA SALARIAL</t>
  </si>
  <si>
    <t>SOCIEDAD MERCANTIL PÚBLICA: PROMOTUR TURISMO CANARIAS S.A.</t>
  </si>
  <si>
    <t>SP-7</t>
  </si>
  <si>
    <t>MEMORIA EXPLICATIVA DEL PRESUPUESTO DEL EJERCICIO 2026 Y DE SU ADAPTACIÓN AL PROGRAMA DE ACTUACIÓN PLURIANUAL (1)</t>
  </si>
  <si>
    <t>MEMORIA EXPLICATIVA DEL PRESUPUESTO DEL EJERCICIO 2025 Y DE SU ADAPTACIÓN AL PROGRAMA DE ACTUACIÓN PLURIANUAL (1)</t>
  </si>
  <si>
    <t>MEMORIA EXPLICATIVA DEL PRESUPUESTO DEL EJERCICIO 2024 Y DE SU ADAPTACIÓN AL PROGRAMA DE ACTUACIÓN PLURIANUAL (1)</t>
  </si>
  <si>
    <t>SP- 6</t>
  </si>
  <si>
    <t>OPERACIONES DE ENDEUDAMIENTO (1)</t>
  </si>
  <si>
    <t>ENTIDAD</t>
  </si>
  <si>
    <t>TIPO (2)</t>
  </si>
  <si>
    <t>AÑO CONCESIÓN</t>
  </si>
  <si>
    <t>IMPORTE CONCEDIDO</t>
  </si>
  <si>
    <t>AVAL (3)</t>
  </si>
  <si>
    <t>SALDO VIVO 31/12/2019</t>
  </si>
  <si>
    <t>ESTIMACIÓN 2021</t>
  </si>
  <si>
    <t>PREVISIÓN  2022</t>
  </si>
  <si>
    <t>PENDIENTE DE AMORTIZACIÓN (2023 Y SIGUIENTES)</t>
  </si>
  <si>
    <t>Cuota Amortización (4)</t>
  </si>
  <si>
    <t>Cuota Intereses</t>
  </si>
  <si>
    <t>Nº Años</t>
  </si>
  <si>
    <t>Cuota anual</t>
  </si>
  <si>
    <t>INSTRUCCIONES</t>
  </si>
  <si>
    <t>(1) En operaciones de crédito se desglosarán todas las existentes, sean a corto o largo plazo, relacionando primero las a largo plazo</t>
  </si>
  <si>
    <t>(2) Tipo de operaciones entre préstamo, crédito, leasing, etc</t>
  </si>
  <si>
    <t>(3) Se indicará si la operación esta avalada por la Comunidad Autónoma de Canaria o cualquier entindad dependiente de la misma</t>
  </si>
  <si>
    <t>(4) Se deberá recoger las cuotas de amortización de los ejercicios correspondientes</t>
  </si>
  <si>
    <t>(5) Cuando el importe pendiente de amortizar no sea el mismo anualmente, se desglosará el importe correspondiente a cada año, utilizámdose más de una ficha si fuera necesario</t>
  </si>
  <si>
    <t>SP-8</t>
  </si>
  <si>
    <t>SP-9</t>
  </si>
  <si>
    <t xml:space="preserve">PRESUPUESTOS GENERALES DE LA COMUNIDAD AUTÓNOMA DE CANARIAS                                                                              </t>
  </si>
  <si>
    <t>SP-10</t>
  </si>
  <si>
    <t>ANÁLISIS DE LAS INVERSIONES (1)</t>
  </si>
  <si>
    <t>INVERSION (2)</t>
  </si>
  <si>
    <t>Coste de la Inversión (3)</t>
  </si>
  <si>
    <t>Año Inicial</t>
  </si>
  <si>
    <t>Año final</t>
  </si>
  <si>
    <t>Codigo Territorial (4)</t>
  </si>
  <si>
    <t>Inversion Ejericios Posteriores (Años 2023 + siguientes)</t>
  </si>
  <si>
    <r>
      <t>INSTRUCCIONES:</t>
    </r>
    <r>
      <rPr>
        <sz val="9"/>
        <rFont val="Arial"/>
        <family val="2"/>
      </rPr>
      <t xml:space="preserve">
(1) Incluye todas la actuaciones que constituyen formación bruta de capital (formación bruta de capital fijo y variación de existencias) de acuerdo al sistema europeo de cuentas nacionales y regionales que finalicen en fecha posterior a 2020
(2) Descripción de la actuación  de modo que permita la identificación de su contenido
(3) El coste total de la inversion será la suma la inversion ejecutada en ejercicios anteriores a 2020, la ejecutada en 2020, la estimada en 2021 , la prevista en 2022 y ejericios posteriores
(4) Se indicara el codigo territorial, al máximo nivel de desagregación posible, vigente para los Presupuestos de la Comunidad </t>
    </r>
  </si>
  <si>
    <t>SP-11</t>
  </si>
  <si>
    <t>PLANTILLA DE PERSONAL</t>
  </si>
  <si>
    <t>Inversión Real 2024</t>
  </si>
  <si>
    <t>Inversión Estimada  2025</t>
  </si>
  <si>
    <t>Inversión Prevista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</si>
</sst>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_-* #,##0.00\ _€_-;\-* #,##0.00\ _€_-;_-* &quot;-&quot;??\ _€_-;_-@_-"/>
    <numFmt numFmtId="165" formatCode="0.0%"/>
  </numFmts>
  <fonts count="21" x14ac:knownFonts="1">
    <font>
      <sz val="10"/>
      <name val="Arial"/>
    </font>
    <font>
      <sz val="10"/>
      <name val="Arial"/>
    </font>
    <font>
      <b/>
      <sz val="10"/>
      <name val="Arial"/>
      <family val="2"/>
    </font>
    <font>
      <b/>
      <sz val="11"/>
      <name val="Arial"/>
      <family val="2"/>
    </font>
    <font>
      <sz val="8"/>
      <name val="Arial"/>
      <family val="2"/>
    </font>
    <font>
      <sz val="9"/>
      <name val="Arial"/>
      <family val="2"/>
    </font>
    <font>
      <b/>
      <sz val="9"/>
      <name val="Arial"/>
      <family val="2"/>
    </font>
    <font>
      <sz val="10"/>
      <name val="Arial"/>
      <family val="2"/>
    </font>
    <font>
      <b/>
      <sz val="8"/>
      <name val="Arial"/>
      <family val="2"/>
    </font>
    <font>
      <sz val="8"/>
      <name val="Arial"/>
      <family val="2"/>
    </font>
    <font>
      <sz val="10"/>
      <color rgb="FF00B050"/>
      <name val="Arial"/>
      <family val="2"/>
    </font>
    <font>
      <sz val="10"/>
      <color rgb="FFFF0000"/>
      <name val="Arial"/>
      <family val="2"/>
    </font>
    <font>
      <sz val="10"/>
      <color theme="0"/>
      <name val="Arial"/>
      <family val="2"/>
    </font>
    <font>
      <i/>
      <sz val="8"/>
      <color theme="0"/>
      <name val="Arial"/>
      <family val="2"/>
    </font>
    <font>
      <i/>
      <sz val="9"/>
      <color theme="0"/>
      <name val="Arial"/>
      <family val="2"/>
    </font>
    <font>
      <b/>
      <u/>
      <sz val="10"/>
      <color theme="0"/>
      <name val="Arial"/>
      <family val="2"/>
    </font>
    <font>
      <b/>
      <i/>
      <u/>
      <sz val="10"/>
      <color theme="0"/>
      <name val="Arial"/>
      <family val="2"/>
    </font>
    <font>
      <u/>
      <sz val="10"/>
      <color theme="0"/>
      <name val="Arial"/>
      <family val="2"/>
    </font>
    <font>
      <b/>
      <sz val="10"/>
      <color theme="0"/>
      <name val="Arial"/>
      <family val="2"/>
    </font>
    <font>
      <b/>
      <i/>
      <sz val="9"/>
      <color theme="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65"/>
        <bgColor indexed="8"/>
      </patternFill>
    </fill>
    <fill>
      <patternFill patternType="solid">
        <fgColor theme="0"/>
        <bgColor indexed="64"/>
      </patternFill>
    </fill>
    <fill>
      <patternFill patternType="solid">
        <fgColor indexed="65"/>
        <bgColor rgb="FF000000"/>
      </patternFill>
    </fill>
    <fill>
      <patternFill patternType="solid">
        <fgColor rgb="FFFFFFFF"/>
        <bgColor rgb="FF000000"/>
      </patternFill>
    </fill>
  </fills>
  <borders count="4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diagonal/>
    </border>
    <border>
      <left style="double">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7" fillId="0" borderId="0"/>
    <xf numFmtId="9" fontId="1" fillId="0" borderId="0" applyFont="0" applyFill="0" applyBorder="0" applyAlignment="0" applyProtection="0"/>
  </cellStyleXfs>
  <cellXfs count="303">
    <xf numFmtId="0" fontId="0" fillId="0" borderId="0" xfId="0"/>
    <xf numFmtId="0" fontId="0" fillId="0" borderId="0" xfId="0" applyAlignment="1">
      <alignment horizontal="left" indent="1"/>
    </xf>
    <xf numFmtId="0" fontId="0" fillId="0" borderId="0" xfId="0" applyAlignment="1">
      <alignment vertical="center"/>
    </xf>
    <xf numFmtId="0" fontId="2" fillId="0" borderId="2" xfId="0" applyFont="1" applyBorder="1" applyAlignment="1">
      <alignment horizontal="centerContinuous" vertical="center"/>
    </xf>
    <xf numFmtId="0" fontId="0" fillId="0" borderId="4" xfId="0" applyBorder="1" applyAlignment="1">
      <alignment horizontal="left" indent="1"/>
    </xf>
    <xf numFmtId="0" fontId="2" fillId="0" borderId="4" xfId="0" applyFont="1" applyBorder="1"/>
    <xf numFmtId="0" fontId="2" fillId="0" borderId="5" xfId="0" applyFont="1" applyBorder="1"/>
    <xf numFmtId="0" fontId="0" fillId="0" borderId="4" xfId="0" applyBorder="1" applyAlignment="1">
      <alignment horizontal="left" vertical="justify" indent="1"/>
    </xf>
    <xf numFmtId="0" fontId="2" fillId="0" borderId="6" xfId="0" applyFont="1" applyBorder="1"/>
    <xf numFmtId="0" fontId="0" fillId="0" borderId="6" xfId="0" applyBorder="1" applyAlignment="1">
      <alignment horizontal="left" indent="1"/>
    </xf>
    <xf numFmtId="0" fontId="2" fillId="0" borderId="7" xfId="0" applyFont="1" applyBorder="1" applyAlignment="1">
      <alignment horizontal="centerContinuous" vertical="center"/>
    </xf>
    <xf numFmtId="0" fontId="2" fillId="2" borderId="2" xfId="0" applyFont="1" applyFill="1" applyBorder="1" applyAlignment="1">
      <alignment horizontal="left"/>
    </xf>
    <xf numFmtId="0" fontId="2" fillId="2" borderId="2" xfId="0" applyFont="1" applyFill="1" applyBorder="1"/>
    <xf numFmtId="0" fontId="0" fillId="0" borderId="5" xfId="0" applyBorder="1" applyAlignment="1">
      <alignment horizontal="left" indent="1"/>
    </xf>
    <xf numFmtId="0" fontId="0" fillId="0" borderId="5" xfId="0" applyBorder="1" applyAlignment="1">
      <alignment horizontal="left" indent="2"/>
    </xf>
    <xf numFmtId="0" fontId="2" fillId="0" borderId="5" xfId="0" applyFont="1" applyBorder="1" applyAlignment="1">
      <alignment vertical="justify"/>
    </xf>
    <xf numFmtId="0" fontId="0" fillId="0" borderId="5" xfId="0" applyBorder="1" applyAlignment="1">
      <alignment horizontal="left" vertical="justify" indent="1"/>
    </xf>
    <xf numFmtId="0" fontId="2" fillId="0" borderId="8" xfId="0" applyFont="1" applyBorder="1" applyAlignment="1">
      <alignment vertical="justify"/>
    </xf>
    <xf numFmtId="4" fontId="2" fillId="2" borderId="9" xfId="0" applyNumberFormat="1" applyFont="1" applyFill="1" applyBorder="1" applyAlignment="1">
      <alignment vertical="center"/>
    </xf>
    <xf numFmtId="4" fontId="2" fillId="2" borderId="1" xfId="0" applyNumberFormat="1" applyFont="1" applyFill="1" applyBorder="1" applyAlignment="1">
      <alignment vertical="center"/>
    </xf>
    <xf numFmtId="4" fontId="2" fillId="0" borderId="10" xfId="0" applyNumberFormat="1" applyFont="1" applyBorder="1" applyAlignment="1">
      <alignment vertical="center"/>
    </xf>
    <xf numFmtId="4" fontId="0" fillId="0" borderId="5" xfId="0" applyNumberFormat="1" applyBorder="1" applyAlignment="1">
      <alignment vertical="center"/>
    </xf>
    <xf numFmtId="4" fontId="0" fillId="0" borderId="11" xfId="0" applyNumberFormat="1" applyBorder="1" applyAlignment="1">
      <alignment vertical="center"/>
    </xf>
    <xf numFmtId="4" fontId="0" fillId="0" borderId="8" xfId="0" applyNumberFormat="1" applyBorder="1" applyAlignment="1">
      <alignment vertical="center"/>
    </xf>
    <xf numFmtId="0" fontId="0" fillId="0" borderId="1" xfId="0" applyBorder="1" applyAlignment="1">
      <alignment horizontal="centerContinuous"/>
    </xf>
    <xf numFmtId="0" fontId="2" fillId="2" borderId="9" xfId="0" applyFont="1" applyFill="1" applyBorder="1"/>
    <xf numFmtId="0" fontId="0" fillId="0" borderId="5" xfId="0" applyBorder="1" applyAlignment="1">
      <alignment horizontal="left" indent="3"/>
    </xf>
    <xf numFmtId="0" fontId="0" fillId="0" borderId="12" xfId="0" applyBorder="1" applyAlignment="1">
      <alignment horizontal="left" indent="1"/>
    </xf>
    <xf numFmtId="0" fontId="2" fillId="0" borderId="13" xfId="0" applyFont="1" applyBorder="1" applyAlignment="1">
      <alignment vertical="justify"/>
    </xf>
    <xf numFmtId="0" fontId="2" fillId="0" borderId="10" xfId="0" applyFont="1" applyBorder="1"/>
    <xf numFmtId="4" fontId="2" fillId="0" borderId="5" xfId="0" applyNumberFormat="1" applyFont="1" applyBorder="1" applyAlignment="1">
      <alignment vertical="center"/>
    </xf>
    <xf numFmtId="4" fontId="2" fillId="0" borderId="11" xfId="0" applyNumberFormat="1" applyFont="1" applyBorder="1" applyAlignment="1">
      <alignment vertical="center"/>
    </xf>
    <xf numFmtId="4" fontId="2" fillId="0" borderId="8" xfId="0" applyNumberFormat="1" applyFont="1" applyBorder="1" applyAlignment="1">
      <alignment vertical="center"/>
    </xf>
    <xf numFmtId="4" fontId="2" fillId="0" borderId="14" xfId="0" applyNumberFormat="1" applyFont="1" applyBorder="1" applyAlignment="1">
      <alignment vertical="center"/>
    </xf>
    <xf numFmtId="4" fontId="0" fillId="0" borderId="5" xfId="0" applyNumberFormat="1" applyBorder="1" applyAlignment="1">
      <alignment horizontal="left" vertical="center"/>
    </xf>
    <xf numFmtId="4" fontId="0" fillId="0" borderId="12" xfId="0" applyNumberFormat="1" applyBorder="1" applyAlignment="1">
      <alignment vertical="center"/>
    </xf>
    <xf numFmtId="0" fontId="2" fillId="0" borderId="0" xfId="0" applyFont="1"/>
    <xf numFmtId="4" fontId="2" fillId="2" borderId="3" xfId="0" applyNumberFormat="1" applyFont="1" applyFill="1" applyBorder="1" applyAlignment="1">
      <alignment vertical="center"/>
    </xf>
    <xf numFmtId="0" fontId="2" fillId="0" borderId="10" xfId="0" applyFont="1" applyBorder="1" applyAlignment="1">
      <alignment horizontal="left" indent="1"/>
    </xf>
    <xf numFmtId="0" fontId="2" fillId="0" borderId="5" xfId="0" applyFont="1" applyBorder="1" applyAlignment="1">
      <alignment horizontal="left" indent="1"/>
    </xf>
    <xf numFmtId="0" fontId="2" fillId="0" borderId="8" xfId="0" applyFont="1" applyBorder="1" applyAlignment="1">
      <alignment horizontal="left" indent="1"/>
    </xf>
    <xf numFmtId="0" fontId="0" fillId="0" borderId="1" xfId="0" applyBorder="1"/>
    <xf numFmtId="0" fontId="3" fillId="0" borderId="1" xfId="0" applyFont="1" applyBorder="1" applyAlignment="1">
      <alignment horizontal="centerContinuous" vertical="center"/>
    </xf>
    <xf numFmtId="0" fontId="2" fillId="0" borderId="17" xfId="0" applyFont="1" applyBorder="1" applyAlignment="1">
      <alignment horizontal="center" vertical="center" wrapText="1"/>
    </xf>
    <xf numFmtId="0" fontId="6" fillId="0" borderId="18" xfId="0" applyFont="1" applyBorder="1" applyAlignment="1">
      <alignment vertical="center" wrapText="1"/>
    </xf>
    <xf numFmtId="0" fontId="8" fillId="0" borderId="19" xfId="0" applyFont="1" applyBorder="1" applyAlignment="1">
      <alignment horizontal="right" vertical="center"/>
    </xf>
    <xf numFmtId="0" fontId="2" fillId="0" borderId="20" xfId="0" applyFont="1" applyBorder="1"/>
    <xf numFmtId="4" fontId="2" fillId="0" borderId="21" xfId="0" applyNumberFormat="1" applyFont="1" applyBorder="1" applyAlignment="1">
      <alignment vertical="center"/>
    </xf>
    <xf numFmtId="4" fontId="2" fillId="2" borderId="2" xfId="0" applyNumberFormat="1" applyFont="1" applyFill="1" applyBorder="1" applyAlignment="1">
      <alignment vertical="center"/>
    </xf>
    <xf numFmtId="0" fontId="6" fillId="0" borderId="22" xfId="0" applyFont="1" applyBorder="1" applyAlignment="1">
      <alignment horizontal="center" vertical="center" wrapText="1"/>
    </xf>
    <xf numFmtId="0" fontId="2" fillId="0" borderId="23" xfId="0" applyFont="1" applyBorder="1" applyAlignment="1">
      <alignment horizontal="center" vertical="center" wrapText="1"/>
    </xf>
    <xf numFmtId="4" fontId="0" fillId="0" borderId="0" xfId="0" applyNumberFormat="1" applyAlignment="1">
      <alignment vertical="center"/>
    </xf>
    <xf numFmtId="0" fontId="2" fillId="0" borderId="20" xfId="0" applyFont="1" applyBorder="1" applyAlignment="1">
      <alignment wrapText="1"/>
    </xf>
    <xf numFmtId="0" fontId="2" fillId="0" borderId="4" xfId="0" applyFont="1" applyBorder="1" applyAlignment="1">
      <alignment wrapText="1"/>
    </xf>
    <xf numFmtId="4" fontId="0" fillId="0" borderId="0" xfId="0" applyNumberFormat="1"/>
    <xf numFmtId="0" fontId="2" fillId="0" borderId="9" xfId="0" applyFont="1" applyBorder="1" applyAlignment="1">
      <alignment horizontal="center" vertical="center" wrapText="1"/>
    </xf>
    <xf numFmtId="0" fontId="0" fillId="3" borderId="0" xfId="0" applyFill="1" applyAlignment="1">
      <alignment vertical="center"/>
    </xf>
    <xf numFmtId="4" fontId="2" fillId="0" borderId="9" xfId="0" applyNumberFormat="1" applyFont="1" applyBorder="1" applyAlignment="1">
      <alignment vertical="center"/>
    </xf>
    <xf numFmtId="0" fontId="2" fillId="0" borderId="1" xfId="0" applyFont="1" applyBorder="1" applyAlignment="1" applyProtection="1">
      <alignment horizontal="center" vertical="center"/>
      <protection locked="0"/>
    </xf>
    <xf numFmtId="4" fontId="2" fillId="0" borderId="24" xfId="0" applyNumberFormat="1" applyFont="1" applyBorder="1" applyAlignment="1" applyProtection="1">
      <alignment vertical="center"/>
      <protection locked="0"/>
    </xf>
    <xf numFmtId="4" fontId="2" fillId="0" borderId="10" xfId="0" applyNumberFormat="1" applyFont="1" applyBorder="1" applyAlignment="1" applyProtection="1">
      <alignment horizontal="right" vertical="center"/>
      <protection locked="0"/>
    </xf>
    <xf numFmtId="0" fontId="7" fillId="0" borderId="5" xfId="0" applyFont="1" applyBorder="1" applyAlignment="1" applyProtection="1">
      <alignment horizontal="center" vertical="center"/>
      <protection locked="0"/>
    </xf>
    <xf numFmtId="0" fontId="7" fillId="0" borderId="5" xfId="0" applyFont="1" applyBorder="1" applyAlignment="1" applyProtection="1">
      <alignment horizontal="left" vertical="center" indent="1"/>
      <protection locked="0"/>
    </xf>
    <xf numFmtId="4" fontId="7" fillId="0" borderId="5" xfId="0" applyNumberFormat="1"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5" xfId="0" quotePrefix="1" applyFont="1" applyBorder="1" applyAlignment="1" applyProtection="1">
      <alignment horizontal="center" vertical="center"/>
      <protection locked="0"/>
    </xf>
    <xf numFmtId="0" fontId="7" fillId="0" borderId="5" xfId="0" applyFont="1" applyBorder="1" applyAlignment="1" applyProtection="1">
      <alignment vertical="center"/>
      <protection locked="0"/>
    </xf>
    <xf numFmtId="0" fontId="7" fillId="0" borderId="8" xfId="0" applyFont="1" applyBorder="1" applyAlignment="1" applyProtection="1">
      <alignment horizontal="left" vertical="center" indent="1"/>
      <protection locked="0"/>
    </xf>
    <xf numFmtId="0" fontId="7" fillId="0" borderId="8" xfId="0" applyFont="1" applyBorder="1" applyAlignment="1" applyProtection="1">
      <alignment horizontal="right" vertical="center"/>
      <protection locked="0"/>
    </xf>
    <xf numFmtId="0" fontId="7" fillId="0" borderId="12" xfId="0" applyFont="1" applyBorder="1" applyAlignment="1" applyProtection="1">
      <alignment vertical="center"/>
      <protection locked="0"/>
    </xf>
    <xf numFmtId="0" fontId="2" fillId="0" borderId="9" xfId="0" applyFont="1" applyBorder="1" applyAlignment="1" applyProtection="1">
      <alignment horizontal="center" vertical="center"/>
      <protection locked="0"/>
    </xf>
    <xf numFmtId="4" fontId="2" fillId="0" borderId="9" xfId="0" applyNumberFormat="1" applyFont="1" applyBorder="1" applyAlignment="1" applyProtection="1">
      <alignment vertical="center"/>
      <protection locked="0"/>
    </xf>
    <xf numFmtId="0" fontId="0" fillId="0" borderId="0" xfId="0" applyAlignment="1" applyProtection="1">
      <alignment vertical="center"/>
      <protection locked="0"/>
    </xf>
    <xf numFmtId="0" fontId="0" fillId="0" borderId="10" xfId="0" applyBorder="1" applyAlignment="1" applyProtection="1">
      <alignment vertical="center"/>
      <protection locked="0"/>
    </xf>
    <xf numFmtId="4" fontId="7" fillId="0" borderId="10" xfId="0" applyNumberFormat="1" applyFont="1" applyBorder="1" applyAlignment="1" applyProtection="1">
      <alignment horizontal="right" vertical="center"/>
      <protection locked="0"/>
    </xf>
    <xf numFmtId="0" fontId="0" fillId="0" borderId="5" xfId="0" applyBorder="1" applyAlignment="1" applyProtection="1">
      <alignment vertical="center" wrapText="1"/>
      <protection locked="0"/>
    </xf>
    <xf numFmtId="0" fontId="0" fillId="0" borderId="8" xfId="0" applyBorder="1" applyAlignment="1" applyProtection="1">
      <alignment vertical="center" wrapText="1"/>
      <protection locked="0"/>
    </xf>
    <xf numFmtId="4" fontId="7" fillId="0" borderId="8" xfId="0" applyNumberFormat="1" applyFont="1" applyBorder="1" applyAlignment="1" applyProtection="1">
      <alignment horizontal="right" vertical="center"/>
      <protection locked="0"/>
    </xf>
    <xf numFmtId="0" fontId="7" fillId="0" borderId="28"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24" xfId="0" quotePrefix="1"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6" fillId="0" borderId="0" xfId="0" applyFont="1" applyAlignment="1" applyProtection="1">
      <alignment horizontal="justify" vertical="center" wrapText="1"/>
      <protection locked="0"/>
    </xf>
    <xf numFmtId="0" fontId="2" fillId="0" borderId="27" xfId="0" applyFont="1" applyBorder="1" applyAlignment="1" applyProtection="1">
      <alignment horizontal="center" vertical="center"/>
      <protection locked="0"/>
    </xf>
    <xf numFmtId="0" fontId="5" fillId="0" borderId="0" xfId="0" applyFont="1" applyAlignment="1" applyProtection="1">
      <alignment horizontal="justify" vertical="center"/>
      <protection locked="0"/>
    </xf>
    <xf numFmtId="10" fontId="2" fillId="0" borderId="9" xfId="0" applyNumberFormat="1" applyFont="1" applyBorder="1" applyAlignment="1">
      <alignment vertical="center"/>
    </xf>
    <xf numFmtId="0" fontId="7" fillId="0" borderId="8" xfId="0" quotePrefix="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3" xfId="0" applyFont="1" applyBorder="1" applyAlignment="1" applyProtection="1">
      <alignment horizontal="left" vertical="center"/>
      <protection locked="0"/>
    </xf>
    <xf numFmtId="164" fontId="0" fillId="0" borderId="0" xfId="1" applyFont="1"/>
    <xf numFmtId="0" fontId="7" fillId="0" borderId="0" xfId="0" applyFont="1"/>
    <xf numFmtId="0" fontId="2" fillId="0" borderId="0" xfId="0" applyFont="1" applyAlignment="1">
      <alignment horizontal="center" vertical="center"/>
    </xf>
    <xf numFmtId="4" fontId="2" fillId="0" borderId="0" xfId="0" applyNumberFormat="1" applyFont="1" applyAlignment="1">
      <alignment vertical="center"/>
    </xf>
    <xf numFmtId="4" fontId="0" fillId="0" borderId="9" xfId="0" applyNumberFormat="1" applyBorder="1" applyAlignment="1">
      <alignment vertical="center"/>
    </xf>
    <xf numFmtId="9" fontId="2" fillId="0" borderId="9" xfId="4" applyFont="1" applyBorder="1" applyAlignment="1">
      <alignment vertical="center"/>
    </xf>
    <xf numFmtId="0" fontId="2" fillId="0" borderId="2" xfId="0" applyFont="1" applyBorder="1" applyAlignment="1">
      <alignment horizontal="center" vertical="center" wrapText="1"/>
    </xf>
    <xf numFmtId="4" fontId="2" fillId="0" borderId="20" xfId="0" applyNumberFormat="1" applyFont="1" applyBorder="1" applyAlignment="1">
      <alignment vertical="center"/>
    </xf>
    <xf numFmtId="4" fontId="0" fillId="0" borderId="4" xfId="0" applyNumberFormat="1" applyBorder="1" applyAlignment="1">
      <alignment vertical="center"/>
    </xf>
    <xf numFmtId="4" fontId="2" fillId="0" borderId="4" xfId="0" applyNumberFormat="1" applyFont="1" applyBorder="1" applyAlignment="1">
      <alignment vertical="center"/>
    </xf>
    <xf numFmtId="4" fontId="2" fillId="0" borderId="7" xfId="0" applyNumberFormat="1" applyFont="1" applyBorder="1" applyAlignment="1">
      <alignment vertical="center"/>
    </xf>
    <xf numFmtId="0" fontId="2" fillId="0" borderId="1" xfId="0" applyFont="1" applyBorder="1" applyAlignment="1">
      <alignment horizontal="center" vertical="center" wrapText="1"/>
    </xf>
    <xf numFmtId="4" fontId="2" fillId="0" borderId="26" xfId="0" applyNumberFormat="1" applyFont="1" applyBorder="1" applyAlignment="1">
      <alignment vertical="center"/>
    </xf>
    <xf numFmtId="4" fontId="2" fillId="0" borderId="6" xfId="0" applyNumberFormat="1" applyFont="1" applyBorder="1" applyAlignment="1">
      <alignment vertical="center"/>
    </xf>
    <xf numFmtId="0" fontId="2" fillId="0" borderId="3" xfId="0" applyFont="1" applyBorder="1" applyAlignment="1">
      <alignment horizontal="center" vertical="center" wrapText="1"/>
    </xf>
    <xf numFmtId="4" fontId="2" fillId="0" borderId="29" xfId="0" applyNumberFormat="1" applyFont="1" applyBorder="1" applyAlignment="1">
      <alignment vertical="center"/>
    </xf>
    <xf numFmtId="4" fontId="0" fillId="0" borderId="30" xfId="0" applyNumberFormat="1" applyBorder="1" applyAlignment="1">
      <alignment vertical="center"/>
    </xf>
    <xf numFmtId="4" fontId="2" fillId="0" borderId="30" xfId="0" applyNumberFormat="1" applyFont="1" applyBorder="1" applyAlignment="1">
      <alignment vertical="center"/>
    </xf>
    <xf numFmtId="4" fontId="2" fillId="0" borderId="31" xfId="0" applyNumberFormat="1" applyFont="1" applyBorder="1" applyAlignment="1">
      <alignment vertical="center"/>
    </xf>
    <xf numFmtId="0" fontId="10" fillId="0" borderId="0" xfId="0" applyFont="1"/>
    <xf numFmtId="4" fontId="7" fillId="0" borderId="9" xfId="0" applyNumberFormat="1" applyFont="1" applyBorder="1" applyAlignment="1" applyProtection="1">
      <alignment horizontal="right" vertical="center"/>
      <protection locked="0"/>
    </xf>
    <xf numFmtId="0" fontId="2" fillId="0" borderId="1" xfId="0" applyFont="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center" vertical="center"/>
    </xf>
    <xf numFmtId="0" fontId="2" fillId="0" borderId="9" xfId="0" applyFont="1" applyBorder="1" applyAlignment="1" applyProtection="1">
      <alignment horizontal="center" vertical="center" wrapText="1"/>
      <protection locked="0"/>
    </xf>
    <xf numFmtId="4" fontId="2" fillId="0" borderId="9" xfId="0" applyNumberFormat="1" applyFont="1" applyBorder="1" applyAlignment="1" applyProtection="1">
      <alignment horizontal="right" vertical="center"/>
      <protection locked="0"/>
    </xf>
    <xf numFmtId="0" fontId="11" fillId="0" borderId="4" xfId="0" applyFont="1" applyBorder="1" applyAlignment="1">
      <alignment horizontal="left" indent="1"/>
    </xf>
    <xf numFmtId="10" fontId="2" fillId="0" borderId="9" xfId="4" applyNumberFormat="1" applyFont="1" applyBorder="1" applyAlignment="1">
      <alignment vertical="center"/>
    </xf>
    <xf numFmtId="0" fontId="2" fillId="0" borderId="0" xfId="0" applyFont="1" applyAlignment="1">
      <alignment vertical="center"/>
    </xf>
    <xf numFmtId="0" fontId="8" fillId="0" borderId="9" xfId="0" applyFont="1" applyBorder="1" applyAlignment="1">
      <alignment horizontal="right" vertical="center"/>
    </xf>
    <xf numFmtId="4" fontId="2" fillId="0" borderId="9" xfId="0" applyNumberFormat="1" applyFont="1" applyBorder="1" applyAlignment="1">
      <alignment horizontal="right"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32" xfId="0" applyFont="1" applyBorder="1" applyAlignment="1" applyProtection="1">
      <alignment horizontal="center" vertical="center"/>
      <protection locked="0"/>
    </xf>
    <xf numFmtId="0" fontId="2" fillId="2" borderId="9" xfId="0" applyFont="1" applyFill="1" applyBorder="1" applyAlignment="1" applyProtection="1">
      <alignment vertical="center"/>
      <protection locked="0"/>
    </xf>
    <xf numFmtId="0" fontId="2" fillId="0" borderId="24" xfId="0" applyFont="1" applyBorder="1" applyAlignment="1" applyProtection="1">
      <alignment horizontal="center" vertical="center"/>
      <protection locked="0"/>
    </xf>
    <xf numFmtId="4" fontId="2" fillId="0" borderId="0" xfId="0" applyNumberFormat="1" applyFont="1" applyAlignment="1" applyProtection="1">
      <alignment vertical="center"/>
      <protection locked="0"/>
    </xf>
    <xf numFmtId="4" fontId="7" fillId="0" borderId="0" xfId="0" applyNumberFormat="1" applyFont="1" applyAlignment="1" applyProtection="1">
      <alignment horizontal="right" vertical="center"/>
      <protection locked="0"/>
    </xf>
    <xf numFmtId="0" fontId="2" fillId="2" borderId="9" xfId="0" applyFont="1" applyFill="1" applyBorder="1" applyAlignment="1" applyProtection="1">
      <alignment horizontal="left" vertical="center" wrapText="1"/>
      <protection locked="0"/>
    </xf>
    <xf numFmtId="4" fontId="7" fillId="0" borderId="28" xfId="0" applyNumberFormat="1" applyFont="1" applyBorder="1" applyAlignment="1" applyProtection="1">
      <alignment horizontal="right" vertical="center"/>
      <protection locked="0"/>
    </xf>
    <xf numFmtId="0" fontId="2" fillId="2" borderId="9" xfId="0" applyFont="1" applyFill="1" applyBorder="1" applyAlignment="1" applyProtection="1">
      <alignment horizontal="center" vertical="justify"/>
      <protection locked="0"/>
    </xf>
    <xf numFmtId="4" fontId="7" fillId="0" borderId="24" xfId="0" applyNumberFormat="1" applyFont="1" applyBorder="1" applyAlignment="1" applyProtection="1">
      <alignment horizontal="right" vertical="center"/>
      <protection locked="0"/>
    </xf>
    <xf numFmtId="4" fontId="2" fillId="0" borderId="24" xfId="0" applyNumberFormat="1" applyFont="1" applyBorder="1" applyAlignment="1" applyProtection="1">
      <alignment horizontal="right" vertical="center"/>
      <protection locked="0"/>
    </xf>
    <xf numFmtId="0" fontId="7" fillId="0" borderId="12" xfId="0" applyFont="1" applyBorder="1" applyAlignment="1" applyProtection="1">
      <alignment horizontal="right" vertical="center"/>
      <protection locked="0"/>
    </xf>
    <xf numFmtId="4" fontId="0" fillId="0" borderId="7" xfId="0" applyNumberFormat="1" applyBorder="1" applyAlignment="1">
      <alignment vertical="center"/>
    </xf>
    <xf numFmtId="4" fontId="2" fillId="0" borderId="0" xfId="0" applyNumberFormat="1" applyFont="1"/>
    <xf numFmtId="165" fontId="2" fillId="0" borderId="9" xfId="4" applyNumberFormat="1" applyFont="1" applyBorder="1" applyAlignment="1">
      <alignment vertical="center"/>
    </xf>
    <xf numFmtId="4" fontId="0" fillId="3" borderId="0" xfId="0" applyNumberFormat="1" applyFill="1" applyAlignment="1">
      <alignment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Continuous" vertical="center"/>
    </xf>
    <xf numFmtId="0" fontId="3" fillId="0" borderId="9"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9" xfId="0" applyFont="1" applyBorder="1" applyAlignment="1">
      <alignment horizontal="center" vertical="center"/>
    </xf>
    <xf numFmtId="0" fontId="2" fillId="0" borderId="3" xfId="0" applyFont="1" applyBorder="1" applyAlignment="1">
      <alignment horizontal="centerContinuous"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5" fillId="0" borderId="17" xfId="0" applyFont="1" applyBorder="1" applyAlignment="1">
      <alignment horizontal="left" vertical="top" wrapText="1" indent="3"/>
    </xf>
    <xf numFmtId="0" fontId="5" fillId="0" borderId="36" xfId="0" applyFont="1" applyBorder="1" applyAlignment="1">
      <alignment horizontal="left" vertical="top" wrapText="1" indent="3"/>
    </xf>
    <xf numFmtId="0" fontId="5" fillId="0" borderId="37" xfId="0" applyFont="1" applyBorder="1" applyAlignment="1">
      <alignment horizontal="left" vertical="top" wrapText="1" indent="3"/>
    </xf>
    <xf numFmtId="0" fontId="5" fillId="0" borderId="38" xfId="0" applyFont="1" applyBorder="1" applyAlignment="1">
      <alignment horizontal="left" vertical="top" wrapText="1" indent="3"/>
    </xf>
    <xf numFmtId="0" fontId="0" fillId="0" borderId="39" xfId="0" applyBorder="1" applyAlignment="1">
      <alignment horizontal="center" wrapText="1"/>
    </xf>
    <xf numFmtId="0" fontId="0" fillId="0" borderId="40" xfId="0" applyBorder="1" applyAlignment="1">
      <alignment horizontal="center" wrapText="1"/>
    </xf>
    <xf numFmtId="4" fontId="0" fillId="0" borderId="5" xfId="0" applyNumberFormat="1" applyFill="1" applyBorder="1" applyAlignment="1">
      <alignment vertical="center"/>
    </xf>
    <xf numFmtId="0" fontId="12" fillId="0" borderId="0" xfId="0" applyFont="1"/>
    <xf numFmtId="4" fontId="12" fillId="0" borderId="0" xfId="0" applyNumberFormat="1" applyFont="1"/>
    <xf numFmtId="0" fontId="14" fillId="0" borderId="0" xfId="0" applyFont="1"/>
    <xf numFmtId="0" fontId="12" fillId="0" borderId="0" xfId="0" applyFont="1" applyFill="1"/>
    <xf numFmtId="4" fontId="12" fillId="0" borderId="0" xfId="0" applyNumberFormat="1" applyFont="1" applyFill="1"/>
    <xf numFmtId="0" fontId="13" fillId="0" borderId="0" xfId="0" applyFont="1" applyFill="1"/>
    <xf numFmtId="0" fontId="14" fillId="0" borderId="0" xfId="0" applyFont="1" applyFill="1"/>
    <xf numFmtId="164" fontId="12" fillId="0" borderId="0" xfId="1" applyFont="1"/>
    <xf numFmtId="4" fontId="12" fillId="0" borderId="0" xfId="0" applyNumberFormat="1" applyFont="1" applyAlignment="1">
      <alignment vertical="center"/>
    </xf>
    <xf numFmtId="0" fontId="12" fillId="0" borderId="0" xfId="0" applyFont="1" applyAlignment="1">
      <alignment horizontal="left" indent="1"/>
    </xf>
    <xf numFmtId="4" fontId="2" fillId="0" borderId="5" xfId="0" applyNumberFormat="1" applyFont="1" applyFill="1" applyBorder="1" applyAlignment="1">
      <alignment vertical="center"/>
    </xf>
    <xf numFmtId="4" fontId="0" fillId="0" borderId="8" xfId="0" applyNumberFormat="1" applyFill="1" applyBorder="1" applyAlignment="1">
      <alignment vertical="center"/>
    </xf>
    <xf numFmtId="4" fontId="2" fillId="0" borderId="8" xfId="0" applyNumberFormat="1" applyFont="1" applyFill="1" applyBorder="1" applyAlignment="1">
      <alignment vertical="center"/>
    </xf>
    <xf numFmtId="4" fontId="2" fillId="0" borderId="1" xfId="0" applyNumberFormat="1" applyFont="1" applyFill="1" applyBorder="1" applyAlignment="1">
      <alignment vertical="center"/>
    </xf>
    <xf numFmtId="4" fontId="2" fillId="0" borderId="10" xfId="0" applyNumberFormat="1" applyFont="1" applyFill="1" applyBorder="1" applyAlignment="1">
      <alignment vertical="center"/>
    </xf>
    <xf numFmtId="4" fontId="14" fillId="0" borderId="0" xfId="0" applyNumberFormat="1" applyFont="1"/>
    <xf numFmtId="0" fontId="12" fillId="0" borderId="0" xfId="0" applyFont="1" applyAlignment="1">
      <alignment vertical="center"/>
    </xf>
    <xf numFmtId="0" fontId="15" fillId="0" borderId="0" xfId="0" applyFont="1"/>
    <xf numFmtId="0" fontId="16" fillId="0" borderId="0" xfId="0" applyFont="1" applyAlignment="1">
      <alignment vertical="center"/>
    </xf>
    <xf numFmtId="0" fontId="17" fillId="0" borderId="0" xfId="0" applyFont="1" applyAlignment="1">
      <alignment horizontal="center"/>
    </xf>
    <xf numFmtId="0" fontId="17" fillId="0" borderId="0" xfId="0" applyFont="1" applyAlignment="1">
      <alignment horizontal="center" wrapText="1"/>
    </xf>
    <xf numFmtId="4" fontId="12" fillId="0" borderId="0" xfId="0" applyNumberFormat="1" applyFont="1" applyAlignment="1">
      <alignment horizontal="center" vertical="center"/>
    </xf>
    <xf numFmtId="164" fontId="18" fillId="0" borderId="0" xfId="1" applyFont="1"/>
    <xf numFmtId="164" fontId="14" fillId="0" borderId="0" xfId="1" applyFont="1"/>
    <xf numFmtId="164" fontId="19" fillId="0" borderId="0" xfId="1" applyFont="1"/>
    <xf numFmtId="164" fontId="12" fillId="0" borderId="0" xfId="0" applyNumberFormat="1" applyFont="1"/>
    <xf numFmtId="4" fontId="18" fillId="0" borderId="0" xfId="0" applyNumberFormat="1" applyFont="1"/>
    <xf numFmtId="0" fontId="18" fillId="0" borderId="0" xfId="0" applyFont="1"/>
    <xf numFmtId="44" fontId="12" fillId="0" borderId="0" xfId="2" applyFont="1"/>
    <xf numFmtId="8" fontId="12" fillId="0" borderId="0" xfId="0" applyNumberFormat="1" applyFont="1"/>
    <xf numFmtId="10" fontId="12" fillId="0" borderId="0" xfId="4" applyNumberFormat="1" applyFont="1"/>
    <xf numFmtId="164" fontId="13" fillId="0" borderId="0" xfId="1" applyFont="1"/>
    <xf numFmtId="0" fontId="18"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4" fontId="7" fillId="0" borderId="24" xfId="0" applyNumberFormat="1" applyFont="1" applyFill="1" applyBorder="1" applyAlignment="1" applyProtection="1">
      <alignment horizontal="right" vertical="center"/>
      <protection locked="0"/>
    </xf>
    <xf numFmtId="0" fontId="7" fillId="0" borderId="0" xfId="0" applyFont="1" applyAlignment="1" applyProtection="1">
      <alignment vertical="center"/>
      <protection locked="0"/>
    </xf>
    <xf numFmtId="4" fontId="7" fillId="0" borderId="0" xfId="0" applyNumberFormat="1" applyFont="1" applyAlignment="1" applyProtection="1">
      <alignment vertical="center"/>
      <protection locked="0"/>
    </xf>
    <xf numFmtId="0" fontId="7" fillId="4" borderId="9" xfId="0" applyFont="1" applyFill="1" applyBorder="1" applyAlignment="1">
      <alignment vertical="top"/>
    </xf>
    <xf numFmtId="4" fontId="7" fillId="0" borderId="13" xfId="0" applyNumberFormat="1" applyFont="1" applyBorder="1" applyAlignment="1" applyProtection="1">
      <alignment horizontal="right" vertical="center"/>
      <protection locked="0"/>
    </xf>
    <xf numFmtId="0" fontId="2" fillId="0" borderId="9" xfId="0" applyFont="1" applyFill="1" applyBorder="1" applyAlignment="1" applyProtection="1">
      <alignment horizontal="center" vertical="center"/>
      <protection locked="0"/>
    </xf>
    <xf numFmtId="4" fontId="2" fillId="0" borderId="9" xfId="0" applyNumberFormat="1" applyFont="1" applyFill="1" applyBorder="1" applyAlignment="1" applyProtection="1">
      <alignment vertical="center"/>
      <protection locked="0"/>
    </xf>
    <xf numFmtId="4" fontId="2" fillId="0" borderId="0" xfId="0" applyNumberFormat="1" applyFont="1" applyFill="1" applyAlignment="1" applyProtection="1">
      <alignment vertical="center"/>
      <protection locked="0"/>
    </xf>
    <xf numFmtId="4" fontId="7" fillId="0" borderId="5" xfId="0" applyNumberFormat="1" applyFont="1" applyBorder="1" applyAlignment="1">
      <alignment vertical="center"/>
    </xf>
    <xf numFmtId="0" fontId="18"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3" fillId="0" borderId="9" xfId="0" applyFont="1" applyBorder="1" applyAlignment="1">
      <alignment horizontal="centerContinuous" vertical="center"/>
    </xf>
    <xf numFmtId="0" fontId="6" fillId="0" borderId="3" xfId="0" applyFont="1" applyBorder="1" applyAlignment="1">
      <alignment horizontal="left" vertical="center"/>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2"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2" fillId="0" borderId="33" xfId="0" applyFont="1" applyBorder="1" applyAlignment="1">
      <alignment horizontal="center" vertical="center" wrapText="1"/>
    </xf>
    <xf numFmtId="0" fontId="0" fillId="0" borderId="9" xfId="0" applyBorder="1"/>
    <xf numFmtId="0" fontId="6" fillId="0" borderId="0" xfId="0" applyFont="1" applyAlignment="1">
      <alignment vertical="center"/>
    </xf>
    <xf numFmtId="0" fontId="5" fillId="0" borderId="0" xfId="0" quotePrefix="1" applyFont="1" applyAlignment="1">
      <alignment horizontal="left" indent="1"/>
    </xf>
    <xf numFmtId="0" fontId="2"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xf>
    <xf numFmtId="0" fontId="2" fillId="0" borderId="9"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wrapText="1"/>
    </xf>
    <xf numFmtId="0" fontId="7" fillId="0" borderId="5" xfId="0" applyFont="1" applyBorder="1" applyAlignment="1">
      <alignment horizontal="center" vertical="center" wrapText="1"/>
    </xf>
    <xf numFmtId="4" fontId="7" fillId="0" borderId="24" xfId="0" applyNumberFormat="1" applyFont="1" applyBorder="1" applyAlignment="1">
      <alignment horizontal="center" vertical="center"/>
    </xf>
    <xf numFmtId="49" fontId="7" fillId="0" borderId="24"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5" xfId="0" applyNumberFormat="1" applyFont="1" applyBorder="1" applyAlignment="1">
      <alignment horizontal="center" vertical="center"/>
    </xf>
    <xf numFmtId="49" fontId="7"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7" fillId="0" borderId="5" xfId="0" applyFont="1" applyBorder="1" applyAlignment="1">
      <alignment vertical="center"/>
    </xf>
    <xf numFmtId="49" fontId="7" fillId="0" borderId="5" xfId="0" applyNumberFormat="1" applyFont="1" applyBorder="1" applyAlignment="1">
      <alignment vertical="center"/>
    </xf>
    <xf numFmtId="0" fontId="7" fillId="0" borderId="12" xfId="0" applyFont="1" applyBorder="1" applyAlignment="1">
      <alignment vertical="center"/>
    </xf>
    <xf numFmtId="4" fontId="7" fillId="0" borderId="12" xfId="0" applyNumberFormat="1" applyFont="1" applyBorder="1" applyAlignment="1">
      <alignment vertical="center"/>
    </xf>
    <xf numFmtId="49" fontId="7" fillId="0" borderId="12" xfId="0" applyNumberFormat="1" applyFont="1" applyBorder="1" applyAlignment="1">
      <alignmen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0" fillId="3" borderId="2" xfId="0" applyFill="1" applyBorder="1" applyAlignment="1">
      <alignment vertical="center"/>
    </xf>
    <xf numFmtId="0" fontId="0" fillId="3" borderId="3" xfId="0" applyFill="1" applyBorder="1" applyAlignment="1">
      <alignment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10" fillId="0" borderId="0" xfId="0" applyFont="1" applyAlignment="1">
      <alignment vertical="center"/>
    </xf>
    <xf numFmtId="0" fontId="20" fillId="0" borderId="0" xfId="0" applyFont="1" applyAlignment="1">
      <alignment vertical="center"/>
    </xf>
    <xf numFmtId="0" fontId="20" fillId="0" borderId="0" xfId="0" applyFont="1"/>
    <xf numFmtId="0" fontId="7" fillId="5" borderId="13" xfId="0" applyFont="1" applyFill="1" applyBorder="1" applyAlignment="1">
      <alignment vertical="center"/>
    </xf>
    <xf numFmtId="0" fontId="2" fillId="5" borderId="9" xfId="0" applyFont="1" applyFill="1" applyBorder="1" applyAlignment="1">
      <alignment horizontal="left" vertical="center"/>
    </xf>
    <xf numFmtId="0" fontId="2" fillId="5" borderId="9" xfId="0" applyFont="1" applyFill="1" applyBorder="1" applyAlignment="1">
      <alignment horizontal="center" vertical="center" wrapText="1"/>
    </xf>
    <xf numFmtId="0" fontId="4" fillId="5" borderId="24" xfId="0" applyFont="1" applyFill="1" applyBorder="1" applyAlignment="1">
      <alignment horizontal="left" vertical="center"/>
    </xf>
    <xf numFmtId="0" fontId="7" fillId="5" borderId="24" xfId="0" applyFont="1" applyFill="1" applyBorder="1" applyAlignment="1">
      <alignment vertical="center"/>
    </xf>
    <xf numFmtId="4" fontId="7" fillId="5" borderId="24" xfId="0" applyNumberFormat="1" applyFont="1" applyFill="1" applyBorder="1" applyAlignment="1">
      <alignment vertical="center"/>
    </xf>
    <xf numFmtId="0" fontId="4" fillId="5" borderId="5" xfId="0" applyFont="1" applyFill="1" applyBorder="1" applyAlignment="1">
      <alignment horizontal="left" vertical="center"/>
    </xf>
    <xf numFmtId="0" fontId="4" fillId="5" borderId="8" xfId="0" applyFont="1" applyFill="1" applyBorder="1" applyAlignment="1">
      <alignment horizontal="left" vertical="center"/>
    </xf>
    <xf numFmtId="0" fontId="8" fillId="5" borderId="9" xfId="0" applyFont="1" applyFill="1" applyBorder="1" applyAlignment="1">
      <alignment horizontal="right" vertical="center"/>
    </xf>
    <xf numFmtId="0" fontId="2" fillId="5" borderId="24" xfId="0" applyFont="1" applyFill="1" applyBorder="1" applyAlignment="1">
      <alignment vertical="center"/>
    </xf>
    <xf numFmtId="4" fontId="2" fillId="5" borderId="24" xfId="0" applyNumberFormat="1" applyFont="1" applyFill="1" applyBorder="1" applyAlignment="1">
      <alignment vertical="center"/>
    </xf>
    <xf numFmtId="0" fontId="4" fillId="5" borderId="10" xfId="0" applyFont="1" applyFill="1" applyBorder="1" applyAlignment="1">
      <alignment horizontal="left" vertical="center"/>
    </xf>
    <xf numFmtId="0" fontId="11" fillId="5" borderId="24" xfId="0" applyFont="1" applyFill="1" applyBorder="1" applyAlignment="1">
      <alignment vertical="center"/>
    </xf>
    <xf numFmtId="0" fontId="11" fillId="6" borderId="24" xfId="0" applyFont="1" applyFill="1" applyBorder="1" applyAlignment="1">
      <alignment vertical="center"/>
    </xf>
    <xf numFmtId="0" fontId="7" fillId="6" borderId="24" xfId="0" applyFont="1" applyFill="1" applyBorder="1" applyAlignment="1">
      <alignment vertical="center"/>
    </xf>
    <xf numFmtId="4" fontId="7" fillId="6" borderId="24" xfId="0" applyNumberFormat="1" applyFont="1" applyFill="1" applyBorder="1" applyAlignment="1">
      <alignment vertical="center"/>
    </xf>
    <xf numFmtId="0" fontId="4" fillId="5" borderId="13" xfId="0" applyFont="1" applyFill="1" applyBorder="1" applyAlignment="1">
      <alignment horizontal="left" vertical="center" wrapText="1"/>
    </xf>
    <xf numFmtId="0" fontId="7" fillId="5" borderId="0" xfId="0" applyFont="1" applyFill="1" applyAlignment="1">
      <alignment horizontal="right" vertical="center"/>
    </xf>
    <xf numFmtId="4" fontId="7" fillId="5" borderId="24" xfId="0" applyNumberFormat="1" applyFont="1" applyFill="1" applyBorder="1" applyAlignment="1">
      <alignment horizontal="right" vertical="center"/>
    </xf>
    <xf numFmtId="0" fontId="7" fillId="5" borderId="24" xfId="0" applyFont="1" applyFill="1" applyBorder="1" applyAlignment="1">
      <alignment horizontal="right" vertical="center"/>
    </xf>
    <xf numFmtId="0" fontId="7" fillId="5" borderId="12" xfId="0" applyFont="1" applyFill="1" applyBorder="1" applyAlignment="1">
      <alignment horizontal="right" vertical="center"/>
    </xf>
    <xf numFmtId="0" fontId="2" fillId="0" borderId="0" xfId="0" applyFont="1" applyAlignment="1">
      <alignment horizontal="right" vertical="center"/>
    </xf>
    <xf numFmtId="0" fontId="7" fillId="5" borderId="0" xfId="0" applyFont="1" applyFill="1" applyAlignment="1">
      <alignment vertical="center"/>
    </xf>
    <xf numFmtId="0" fontId="2" fillId="0" borderId="9" xfId="0" applyFont="1" applyBorder="1" applyAlignment="1">
      <alignment vertical="center"/>
    </xf>
    <xf numFmtId="0" fontId="7" fillId="5" borderId="27" xfId="0" applyFont="1" applyFill="1" applyBorder="1" applyAlignment="1">
      <alignment horizontal="right" vertical="center"/>
    </xf>
    <xf numFmtId="0" fontId="7" fillId="5" borderId="25" xfId="0" applyFont="1" applyFill="1" applyBorder="1" applyAlignment="1">
      <alignment horizontal="right" vertical="center"/>
    </xf>
    <xf numFmtId="0" fontId="7" fillId="5" borderId="0" xfId="0" applyFont="1" applyFill="1" applyAlignment="1">
      <alignment horizontal="right" vertical="center"/>
    </xf>
    <xf numFmtId="0" fontId="7" fillId="5" borderId="26" xfId="0" applyFont="1" applyFill="1" applyBorder="1" applyAlignment="1">
      <alignment horizontal="right" vertical="center"/>
    </xf>
    <xf numFmtId="0" fontId="2" fillId="0" borderId="0" xfId="0" applyFont="1" applyAlignment="1">
      <alignment horizontal="right" vertical="center"/>
    </xf>
    <xf numFmtId="0" fontId="2" fillId="0" borderId="26" xfId="0" applyFont="1" applyBorder="1" applyAlignment="1">
      <alignment horizontal="right" vertical="center"/>
    </xf>
    <xf numFmtId="0" fontId="7" fillId="5" borderId="0" xfId="0" applyFont="1" applyFill="1" applyAlignment="1">
      <alignment horizontal="center" vertical="center"/>
    </xf>
    <xf numFmtId="0" fontId="7" fillId="5" borderId="26" xfId="0" applyFont="1" applyFill="1" applyBorder="1" applyAlignment="1">
      <alignment horizontal="center" vertical="center"/>
    </xf>
    <xf numFmtId="0" fontId="7" fillId="0" borderId="4" xfId="0" applyFont="1" applyBorder="1" applyAlignment="1">
      <alignment horizontal="left" indent="1"/>
    </xf>
    <xf numFmtId="4" fontId="7" fillId="0" borderId="11" xfId="0" applyNumberFormat="1" applyFont="1" applyBorder="1" applyAlignment="1">
      <alignment vertical="center"/>
    </xf>
  </cellXfs>
  <cellStyles count="5">
    <cellStyle name="Millares" xfId="1" builtinId="3"/>
    <cellStyle name="Moneda" xfId="2" builtinId="4"/>
    <cellStyle name="Normal" xfId="0" builtinId="0"/>
    <cellStyle name="Normal 2" xfId="3" xr:uid="{BB8A32F2-5800-43DF-8933-9C9BAD94B3AE}"/>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209550</xdr:colOff>
      <xdr:row>3</xdr:row>
      <xdr:rowOff>152400</xdr:rowOff>
    </xdr:from>
    <xdr:to>
      <xdr:col>1</xdr:col>
      <xdr:colOff>504825</xdr:colOff>
      <xdr:row>73</xdr:row>
      <xdr:rowOff>66675</xdr:rowOff>
    </xdr:to>
    <xdr:sp macro="" textlink="">
      <xdr:nvSpPr>
        <xdr:cNvPr id="31819" name="Text Box 1">
          <a:extLst>
            <a:ext uri="{FF2B5EF4-FFF2-40B4-BE49-F238E27FC236}">
              <a16:creationId xmlns:a16="http://schemas.microsoft.com/office/drawing/2014/main" id="{55C75057-2E0D-998A-3E4C-525F21CA4342}"/>
            </a:ext>
          </a:extLst>
        </xdr:cNvPr>
        <xdr:cNvSpPr txBox="1">
          <a:spLocks noChangeArrowheads="1"/>
        </xdr:cNvSpPr>
      </xdr:nvSpPr>
      <xdr:spPr bwMode="auto">
        <a:xfrm>
          <a:off x="209550" y="1095375"/>
          <a:ext cx="5362575" cy="1125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92710</xdr:colOff>
      <xdr:row>3</xdr:row>
      <xdr:rowOff>126362</xdr:rowOff>
    </xdr:from>
    <xdr:to>
      <xdr:col>1</xdr:col>
      <xdr:colOff>695325</xdr:colOff>
      <xdr:row>139</xdr:row>
      <xdr:rowOff>133350</xdr:rowOff>
    </xdr:to>
    <xdr:sp macro="" textlink="">
      <xdr:nvSpPr>
        <xdr:cNvPr id="3" name="Text Box 1">
          <a:extLst>
            <a:ext uri="{FF2B5EF4-FFF2-40B4-BE49-F238E27FC236}">
              <a16:creationId xmlns:a16="http://schemas.microsoft.com/office/drawing/2014/main" id="{6671D05D-EC9D-936B-C212-925271A2F3A7}"/>
            </a:ext>
          </a:extLst>
        </xdr:cNvPr>
        <xdr:cNvSpPr txBox="1">
          <a:spLocks noChangeArrowheads="1"/>
        </xdr:cNvSpPr>
      </xdr:nvSpPr>
      <xdr:spPr bwMode="auto">
        <a:xfrm>
          <a:off x="92710" y="1069337"/>
          <a:ext cx="5812790" cy="23324188"/>
        </a:xfrm>
        <a:prstGeom prst="rect">
          <a:avLst/>
        </a:prstGeom>
        <a:noFill/>
        <a:ln w="9525">
          <a:noFill/>
          <a:miter lim="800000"/>
          <a:headEnd/>
          <a:tailEnd/>
        </a:ln>
      </xdr:spPr>
      <xdr:txBody>
        <a:bodyPr vertOverflow="clip" wrap="square" lIns="180000" tIns="46800" rIns="90000" bIns="46800" anchor="t" upright="1"/>
        <a:lstStyle/>
        <a:p>
          <a:r>
            <a:rPr lang="es-ES" sz="1100" b="1">
              <a:effectLst/>
              <a:latin typeface="+mn-lt"/>
              <a:ea typeface="+mn-ea"/>
              <a:cs typeface="+mn-cs"/>
            </a:rPr>
            <a:t>1. DATOS GENERALES:</a:t>
          </a:r>
          <a:endParaRPr lang="es-ES" sz="1100">
            <a:effectLst/>
            <a:latin typeface="+mn-lt"/>
            <a:ea typeface="+mn-ea"/>
            <a:cs typeface="+mn-cs"/>
          </a:endParaRPr>
        </a:p>
        <a:p>
          <a:r>
            <a:rPr lang="es-ES" sz="1100" b="1">
              <a:effectLst/>
              <a:latin typeface="+mn-lt"/>
              <a:ea typeface="+mn-ea"/>
              <a:cs typeface="+mn-cs"/>
            </a:rPr>
            <a:t>1.1. Ente: Promotur Turismo Canarias S.A.</a:t>
          </a:r>
          <a:endParaRPr lang="es-ES" sz="1100">
            <a:effectLst/>
            <a:latin typeface="+mn-lt"/>
            <a:ea typeface="+mn-ea"/>
            <a:cs typeface="+mn-cs"/>
          </a:endParaRPr>
        </a:p>
        <a:p>
          <a:r>
            <a:rPr lang="es-ES" sz="1100" b="1">
              <a:effectLst/>
              <a:latin typeface="+mn-lt"/>
              <a:ea typeface="+mn-ea"/>
              <a:cs typeface="+mn-cs"/>
            </a:rPr>
            <a:t>1.2. Objeto Social/Fin fundacional: </a:t>
          </a:r>
          <a:endParaRPr lang="es-ES" sz="1100">
            <a:effectLst/>
            <a:latin typeface="+mn-lt"/>
            <a:ea typeface="+mn-ea"/>
            <a:cs typeface="+mn-cs"/>
          </a:endParaRPr>
        </a:p>
        <a:p>
          <a:r>
            <a:rPr lang="es-ES" sz="1100">
              <a:effectLst/>
              <a:latin typeface="+mn-lt"/>
              <a:ea typeface="+mn-ea"/>
              <a:cs typeface="+mn-cs"/>
            </a:rPr>
            <a:t>Las actividades relacionadas con el estudio, promoción, fomento, difusión y comercialización de los distintos productos y servicios turísticos de Canarias y de potenciación de la oferta turística del Archipiélago.</a:t>
          </a:r>
        </a:p>
        <a:p>
          <a:r>
            <a:rPr lang="es-ES" sz="1100">
              <a:effectLst/>
              <a:latin typeface="+mn-lt"/>
              <a:ea typeface="+mn-ea"/>
              <a:cs typeface="+mn-cs"/>
            </a:rPr>
            <a:t> </a:t>
          </a:r>
        </a:p>
        <a:p>
          <a:r>
            <a:rPr lang="es-ES" sz="1100" b="1">
              <a:effectLst/>
              <a:latin typeface="+mn-lt"/>
              <a:ea typeface="+mn-ea"/>
              <a:cs typeface="+mn-cs"/>
            </a:rPr>
            <a:t>2. ESTRATEGIA DEL ENTE:</a:t>
          </a:r>
          <a:endParaRPr lang="es-ES" sz="1100">
            <a:effectLst/>
            <a:latin typeface="+mn-lt"/>
            <a:ea typeface="+mn-ea"/>
            <a:cs typeface="+mn-cs"/>
          </a:endParaRPr>
        </a:p>
        <a:p>
          <a:r>
            <a:rPr lang="es-ES" sz="1100" b="1">
              <a:effectLst/>
              <a:latin typeface="+mn-lt"/>
              <a:ea typeface="+mn-ea"/>
              <a:cs typeface="+mn-cs"/>
            </a:rPr>
            <a:t>2.1. Objetivos estratégicos del ente:</a:t>
          </a:r>
          <a:endParaRPr lang="es-ES" sz="1100">
            <a:effectLst/>
            <a:latin typeface="+mn-lt"/>
            <a:ea typeface="+mn-ea"/>
            <a:cs typeface="+mn-cs"/>
          </a:endParaRPr>
        </a:p>
        <a:p>
          <a:r>
            <a:rPr lang="es-ES" sz="1100">
              <a:effectLst/>
              <a:latin typeface="+mn-lt"/>
              <a:ea typeface="+mn-ea"/>
              <a:cs typeface="+mn-cs"/>
            </a:rPr>
            <a:t>El turismo se destaca como un motor dinámico de la economía global, no solo impulsando el crecimiento económico, sino también fomentando la diversificación de la económica mundial.</a:t>
          </a:r>
        </a:p>
        <a:p>
          <a:r>
            <a:rPr lang="es-ES" sz="1100">
              <a:effectLst/>
              <a:latin typeface="+mn-lt"/>
              <a:ea typeface="+mn-ea"/>
              <a:cs typeface="+mn-cs"/>
            </a:rPr>
            <a:t> </a:t>
          </a:r>
        </a:p>
        <a:p>
          <a:r>
            <a:rPr lang="es-ES" sz="1100">
              <a:effectLst/>
              <a:latin typeface="+mn-lt"/>
              <a:ea typeface="+mn-ea"/>
              <a:cs typeface="+mn-cs"/>
            </a:rPr>
            <a:t>El liderazgo turístico de Islas Canarias en el contexto europeo trae consigo una nueva realidad turística y social y, por tanto, nuevos retos que abordar. </a:t>
          </a:r>
        </a:p>
        <a:p>
          <a:r>
            <a:rPr lang="es-ES" sz="1100">
              <a:effectLst/>
              <a:latin typeface="+mn-lt"/>
              <a:ea typeface="+mn-ea"/>
              <a:cs typeface="+mn-cs"/>
            </a:rPr>
            <a:t> </a:t>
          </a:r>
        </a:p>
        <a:p>
          <a:r>
            <a:rPr lang="es-ES" sz="1100">
              <a:effectLst/>
              <a:latin typeface="+mn-lt"/>
              <a:ea typeface="+mn-ea"/>
              <a:cs typeface="+mn-cs"/>
            </a:rPr>
            <a:t>En este contexto de cambio global del turismo, Islas Canarias parte de una posición de liderazgo como destino turístico en el marco europeo. El aumento del gasto medio diario de los visitantes, el aumento de su número, una demanda desestacionalizada, las cifras de ocupación hotelera, las cifras de facturación del sector, su peso en el PIB, su capacidad de generar empleo, entre otros, sustentan esta afirmación. </a:t>
          </a:r>
        </a:p>
        <a:p>
          <a:r>
            <a:rPr lang="es-ES" sz="1100">
              <a:effectLst/>
              <a:latin typeface="+mn-lt"/>
              <a:ea typeface="+mn-ea"/>
              <a:cs typeface="+mn-cs"/>
            </a:rPr>
            <a:t>Todos estos hechos plantean nuevas realidades que afrontar y, fruto de ello, se elabora y aprueba en consejo de administración el 27 de marzo de 2025, el PLAN ESTRATEGICO CANARIAS DESTINO 2025 2027. Para establecer la visión de trabajo del mismo, se partió de elementos base determinados en que la gestión turística en destino debe tener como fin el bienestar de la ciudadanía, primando este a cualquier otro indicador; que el turismo debe ser el  impulsor de la conservación y regeneración del destino; que además el éxito turístico exige llevar a cabo iniciativas que permitirán una mejor gestión del flujo y experiencia de los visitantes en las islas y, por último, que la estrategia ampliará el radio de acción de Turismo de Islas Canarias para aportar nuevos servicios de valor añadido al destino y al sector.</a:t>
          </a:r>
        </a:p>
        <a:p>
          <a:r>
            <a:rPr lang="es-ES" sz="1100">
              <a:effectLst/>
              <a:latin typeface="+mn-lt"/>
              <a:ea typeface="+mn-ea"/>
              <a:cs typeface="+mn-cs"/>
            </a:rPr>
            <a:t> </a:t>
          </a:r>
        </a:p>
        <a:p>
          <a:r>
            <a:rPr lang="es-ES" sz="1100">
              <a:effectLst/>
              <a:latin typeface="+mn-lt"/>
              <a:ea typeface="+mn-ea"/>
              <a:cs typeface="+mn-cs"/>
            </a:rPr>
            <a:t>Los objetivos estratégicos establecidos en el plan definen las metas que la estrategia turística de Islas Canarias deberá alcanzar para poder dar respuesta a los aspectos clave identificados en el diagnóstico. La definición de los objetivos estratégicos se ha realizado bajo el paraguas de tres elementos clave y transversales: (1) el bienestar de la ciudadanía, (2) la preservación y regeneración medioambiental del destino y (3) la competitividad y la resiliencia del sector turístico canario:</a:t>
          </a:r>
        </a:p>
        <a:p>
          <a:br>
            <a:rPr lang="es-ES" sz="1100" b="1">
              <a:effectLst/>
              <a:latin typeface="+mn-lt"/>
              <a:ea typeface="+mn-ea"/>
              <a:cs typeface="+mn-cs"/>
            </a:rPr>
          </a:br>
          <a:r>
            <a:rPr lang="es-ES" sz="1100">
              <a:effectLst/>
              <a:latin typeface="+mn-lt"/>
              <a:ea typeface="+mn-ea"/>
              <a:cs typeface="+mn-cs"/>
            </a:rPr>
            <a:t> </a:t>
          </a:r>
        </a:p>
        <a:p>
          <a:pPr lvl="0"/>
          <a:r>
            <a:rPr lang="es-ES" sz="1100">
              <a:effectLst/>
              <a:latin typeface="+mn-lt"/>
              <a:ea typeface="+mn-ea"/>
              <a:cs typeface="+mn-cs"/>
            </a:rPr>
            <a:t>OBJETIVO 1 CIUDADANIA Potenciar la generación de valor y bienestar del turismo canario en favor de la ciudadanía: Queremos que el turismo se convierta en un agente del cambio con capacidad para regenerar el destino y dinamizar nuevas oportunidades económicas y de prosperidad y bienestar para la ciudadanía.</a:t>
          </a:r>
        </a:p>
        <a:p>
          <a:r>
            <a:rPr lang="es-ES" sz="1100">
              <a:effectLst/>
              <a:latin typeface="+mn-lt"/>
              <a:ea typeface="+mn-ea"/>
              <a:cs typeface="+mn-cs"/>
            </a:rPr>
            <a:t> </a:t>
          </a:r>
        </a:p>
        <a:p>
          <a:pPr lvl="0"/>
          <a:r>
            <a:rPr lang="es-ES" sz="1100">
              <a:effectLst/>
              <a:latin typeface="+mn-lt"/>
              <a:ea typeface="+mn-ea"/>
              <a:cs typeface="+mn-cs"/>
            </a:rPr>
            <a:t>OBJETIVO 2 NEUTRALIDAD CLIMATICA Promover el incremento y la aceleración del compromiso con la neutralidad climática como elemento de diferencia competitiva: El objetivo de Neutralidad Climática pretende garantizar la sostenibilidad medioambiental del turismo a través de la preservación de los paisajes y ecosistemas naturales, la reducción de las emisiones de carbono y la regeneración de los impactos generados por el turismo y resto de actividades humana en el entorno natural.</a:t>
          </a:r>
        </a:p>
        <a:p>
          <a:r>
            <a:rPr lang="es-ES" sz="1100">
              <a:effectLst/>
              <a:latin typeface="+mn-lt"/>
              <a:ea typeface="+mn-ea"/>
              <a:cs typeface="+mn-cs"/>
            </a:rPr>
            <a:t> </a:t>
          </a:r>
        </a:p>
        <a:p>
          <a:pPr lvl="0"/>
          <a:r>
            <a:rPr lang="es-ES" sz="1100">
              <a:effectLst/>
              <a:latin typeface="+mn-lt"/>
              <a:ea typeface="+mn-ea"/>
              <a:cs typeface="+mn-cs"/>
            </a:rPr>
            <a:t>OBJETIVO 3 RESILIENCIA Y COMPETITIVIDAD Contribuir a la mejora continua de la resiliencia y la competitividad del modelo turístico mediante la gestión del conocimiento y la experiencia integra del turista: Mantener y aumentar la conectividad aérea disminuyendo nuestra dependencia de determinados mercados es un reto claro; mantener un flujo de turistas suficiente que mantenga unos niveles de ocupación adecuados a nuestra capacidad de carga también lo es, así como aprovecharnos de la potencial diferencia competitiva de una economía descarbonizada. Así, ambicionamos un mayor gasto por turista y una mejor distribución de este que aumente los ingresos derivados del turismo sin necesidad de aumentar el número de visitantes y, por supuesto, con un impacto final mayor y más cualitativo hacia el global de la sociedad canaria y los ciudadanos dedicados al turismo.</a:t>
          </a:r>
        </a:p>
        <a:p>
          <a:r>
            <a:rPr lang="es-ES" sz="1100" b="1">
              <a:effectLst/>
              <a:latin typeface="+mn-lt"/>
              <a:ea typeface="+mn-ea"/>
              <a:cs typeface="+mn-cs"/>
            </a:rPr>
            <a:t>2.2 Proyectos/actuaciones/actividad a desarrollar durante el ejercicio 2026:</a:t>
          </a:r>
          <a:endParaRPr lang="es-ES" sz="1100">
            <a:effectLst/>
            <a:latin typeface="+mn-lt"/>
            <a:ea typeface="+mn-ea"/>
            <a:cs typeface="+mn-cs"/>
          </a:endParaRPr>
        </a:p>
        <a:p>
          <a:r>
            <a:rPr lang="es-ES" sz="1100">
              <a:effectLst/>
              <a:latin typeface="+mn-lt"/>
              <a:ea typeface="+mn-ea"/>
              <a:cs typeface="+mn-cs"/>
            </a:rPr>
            <a:t>Los objetivos específicos para 2026 se han definido preliminarmente en el Plan de Actuación para 2026, toda vez que se han presentado en el Consejo de Administración de fecha 5 de agosto de 2025 sumados a las necesidades financieras mínimas presupuestarias para el ejercicio 2026.</a:t>
          </a:r>
        </a:p>
        <a:p>
          <a:r>
            <a:rPr lang="es-ES" sz="1100">
              <a:effectLst/>
              <a:latin typeface="+mn-lt"/>
              <a:ea typeface="+mn-ea"/>
              <a:cs typeface="+mn-cs"/>
            </a:rPr>
            <a:t>Los ejes de actuación identificados se consideran fundamentales para conferir dirección y eficiencia a toda la actividad a desarrollar por Turismo Islas Canarias, proporcionando un marco estructurado que asegure que cada esfuerzo contribuya de manera directa al cumplimiento de los objetivos estratégicos marcados, ya sea de manera conjunta, ya se vincule específicamente a uno o dos de estos objetivos.</a:t>
          </a:r>
        </a:p>
        <a:p>
          <a:r>
            <a:rPr lang="es-ES" sz="1100">
              <a:effectLst/>
              <a:latin typeface="+mn-lt"/>
              <a:ea typeface="+mn-ea"/>
              <a:cs typeface="+mn-cs"/>
            </a:rPr>
            <a:t>En relación con los objetivos estratégicos, los distintos ejes de actuación se conforman con mayor o menor relevancia, en función de su potencial impacto directo:</a:t>
          </a:r>
        </a:p>
        <a:p>
          <a:r>
            <a:rPr lang="es-ES" sz="1100">
              <a:effectLst/>
              <a:latin typeface="+mn-lt"/>
              <a:ea typeface="+mn-ea"/>
              <a:cs typeface="+mn-cs"/>
            </a:rPr>
            <a:t>Eje 1. Ciudadanía.</a:t>
          </a:r>
        </a:p>
        <a:p>
          <a:r>
            <a:rPr lang="es-ES" sz="1100">
              <a:effectLst/>
              <a:latin typeface="+mn-lt"/>
              <a:ea typeface="+mn-ea"/>
              <a:cs typeface="+mn-cs"/>
            </a:rPr>
            <a:t>Eje 2. Sostenibilidad ambiental</a:t>
          </a:r>
        </a:p>
        <a:p>
          <a:r>
            <a:rPr lang="es-ES" sz="1100">
              <a:effectLst/>
              <a:latin typeface="+mn-lt"/>
              <a:ea typeface="+mn-ea"/>
              <a:cs typeface="+mn-cs"/>
            </a:rPr>
            <a:t>Eje 3. Digitalización.</a:t>
          </a:r>
        </a:p>
        <a:p>
          <a:r>
            <a:rPr lang="es-ES" sz="1100">
              <a:effectLst/>
              <a:latin typeface="+mn-lt"/>
              <a:ea typeface="+mn-ea"/>
              <a:cs typeface="+mn-cs"/>
            </a:rPr>
            <a:t>Eje 4. Inteligencia turística y estrategia.</a:t>
          </a:r>
        </a:p>
        <a:p>
          <a:r>
            <a:rPr lang="es-ES" sz="1100">
              <a:effectLst/>
              <a:latin typeface="+mn-lt"/>
              <a:ea typeface="+mn-ea"/>
              <a:cs typeface="+mn-cs"/>
            </a:rPr>
            <a:t>Eje 5. Comunicación y gestión integral de la experiencia.</a:t>
          </a:r>
        </a:p>
        <a:p>
          <a:r>
            <a:rPr lang="es-ES" sz="1100">
              <a:effectLst/>
              <a:latin typeface="+mn-lt"/>
              <a:ea typeface="+mn-ea"/>
              <a:cs typeface="+mn-cs"/>
            </a:rPr>
            <a:t>Eje 6. Conectividad aérea</a:t>
          </a:r>
        </a:p>
        <a:p>
          <a:r>
            <a:rPr lang="es-ES" sz="1100">
              <a:effectLst/>
              <a:latin typeface="+mn-lt"/>
              <a:ea typeface="+mn-ea"/>
              <a:cs typeface="+mn-cs"/>
            </a:rPr>
            <a:t>Eje 7. Gestión </a:t>
          </a:r>
        </a:p>
        <a:p>
          <a:r>
            <a:rPr lang="es-ES" sz="1100">
              <a:effectLst/>
              <a:latin typeface="+mn-lt"/>
              <a:ea typeface="+mn-ea"/>
              <a:cs typeface="+mn-cs"/>
            </a:rPr>
            <a:t>Inicialmente se presentan los programas/planes definidos pero pendientes de aprobación definitiva del mencionado Plan de Actuación para el 2026 y, posteriormente, se subdividen en proyectos que corresponderán al nivel de gestión táctica y/u operativa:</a:t>
          </a:r>
        </a:p>
        <a:p>
          <a:r>
            <a:rPr lang="es-ES" sz="1100">
              <a:effectLst/>
              <a:latin typeface="+mn-lt"/>
              <a:ea typeface="+mn-ea"/>
              <a:cs typeface="+mn-cs"/>
            </a:rPr>
            <a:t>1. Plan de participación ciudadana</a:t>
          </a:r>
        </a:p>
        <a:p>
          <a:r>
            <a:rPr lang="es-ES" sz="1100">
              <a:effectLst/>
              <a:latin typeface="+mn-lt"/>
              <a:ea typeface="+mn-ea"/>
              <a:cs typeface="+mn-cs"/>
            </a:rPr>
            <a:t>2. Plan de sensibilización ciudadana</a:t>
          </a:r>
        </a:p>
        <a:p>
          <a:r>
            <a:rPr lang="es-ES" sz="1100">
              <a:effectLst/>
              <a:latin typeface="+mn-lt"/>
              <a:ea typeface="+mn-ea"/>
              <a:cs typeface="+mn-cs"/>
            </a:rPr>
            <a:t>3. Plan de mejora del empleo turístico </a:t>
          </a:r>
        </a:p>
        <a:p>
          <a:r>
            <a:rPr lang="es-ES" sz="1100">
              <a:effectLst/>
              <a:latin typeface="+mn-lt"/>
              <a:ea typeface="+mn-ea"/>
              <a:cs typeface="+mn-cs"/>
            </a:rPr>
            <a:t>4. Plan de innovación y emprendimiento</a:t>
          </a:r>
        </a:p>
        <a:p>
          <a:r>
            <a:rPr lang="es-ES" sz="1100">
              <a:effectLst/>
              <a:latin typeface="+mn-lt"/>
              <a:ea typeface="+mn-ea"/>
              <a:cs typeface="+mn-cs"/>
            </a:rPr>
            <a:t>5. Plan de apoyo a la regeneración ambiental y patrimonial</a:t>
          </a:r>
        </a:p>
        <a:p>
          <a:r>
            <a:rPr lang="es-ES" sz="1100">
              <a:effectLst/>
              <a:latin typeface="+mn-lt"/>
              <a:ea typeface="+mn-ea"/>
              <a:cs typeface="+mn-cs"/>
            </a:rPr>
            <a:t>6. Plan de gestión y ordenación de visitas en destino</a:t>
          </a:r>
        </a:p>
        <a:p>
          <a:r>
            <a:rPr lang="es-ES" sz="1100">
              <a:effectLst/>
              <a:latin typeface="+mn-lt"/>
              <a:ea typeface="+mn-ea"/>
              <a:cs typeface="+mn-cs"/>
            </a:rPr>
            <a:t>7. Plan maestro de acción climática</a:t>
          </a:r>
        </a:p>
        <a:p>
          <a:r>
            <a:rPr lang="es-ES" sz="1100">
              <a:effectLst/>
              <a:latin typeface="+mn-lt"/>
              <a:ea typeface="+mn-ea"/>
              <a:cs typeface="+mn-cs"/>
            </a:rPr>
            <a:t>8. Plan de apoyo a la descarbonización de las empresas turísticas</a:t>
          </a:r>
        </a:p>
        <a:p>
          <a:r>
            <a:rPr lang="es-ES" sz="1100">
              <a:effectLst/>
              <a:latin typeface="+mn-lt"/>
              <a:ea typeface="+mn-ea"/>
              <a:cs typeface="+mn-cs"/>
            </a:rPr>
            <a:t>9. Plan de regeneración ambiental </a:t>
          </a:r>
        </a:p>
        <a:p>
          <a:r>
            <a:rPr lang="es-ES" sz="1100">
              <a:effectLst/>
              <a:latin typeface="+mn-lt"/>
              <a:ea typeface="+mn-ea"/>
              <a:cs typeface="+mn-cs"/>
            </a:rPr>
            <a:t>10. Plan de comunicación sobre el turismo responsable</a:t>
          </a:r>
        </a:p>
        <a:p>
          <a:r>
            <a:rPr lang="es-ES" sz="1100">
              <a:effectLst/>
              <a:latin typeface="+mn-lt"/>
              <a:ea typeface="+mn-ea"/>
              <a:cs typeface="+mn-cs"/>
            </a:rPr>
            <a:t>11. Plan de actualización del Stack Tecnológico y Ciberseguridad</a:t>
          </a:r>
        </a:p>
        <a:p>
          <a:r>
            <a:rPr lang="es-ES" sz="1100">
              <a:effectLst/>
              <a:latin typeface="+mn-lt"/>
              <a:ea typeface="+mn-ea"/>
              <a:cs typeface="+mn-cs"/>
            </a:rPr>
            <a:t>12. Plan de apoyo a la digitalización del sector</a:t>
          </a:r>
        </a:p>
        <a:p>
          <a:r>
            <a:rPr lang="es-ES" sz="1100">
              <a:effectLst/>
              <a:latin typeface="+mn-lt"/>
              <a:ea typeface="+mn-ea"/>
              <a:cs typeface="+mn-cs"/>
            </a:rPr>
            <a:t>13. Despliegue de soluciones digitales para la mejora de la experiencia del turista</a:t>
          </a:r>
        </a:p>
        <a:p>
          <a:r>
            <a:rPr lang="es-ES" sz="1100">
              <a:effectLst/>
              <a:latin typeface="+mn-lt"/>
              <a:ea typeface="+mn-ea"/>
              <a:cs typeface="+mn-cs"/>
            </a:rPr>
            <a:t>14. Plan de comunicación y relaciones B2B sobre los servicios digitales ofrecidos por TIC</a:t>
          </a:r>
        </a:p>
        <a:p>
          <a:r>
            <a:rPr lang="es-ES" sz="1100">
              <a:effectLst/>
              <a:latin typeface="+mn-lt"/>
              <a:ea typeface="+mn-ea"/>
              <a:cs typeface="+mn-cs"/>
            </a:rPr>
            <a:t>15. Creación de una red de actores de inteligencia turística </a:t>
          </a:r>
        </a:p>
        <a:p>
          <a:r>
            <a:rPr lang="es-ES" sz="1100">
              <a:effectLst/>
              <a:latin typeface="+mn-lt"/>
              <a:ea typeface="+mn-ea"/>
              <a:cs typeface="+mn-cs"/>
            </a:rPr>
            <a:t>16. Ampliación de las capacidades del área de inteligencia turística </a:t>
          </a:r>
        </a:p>
        <a:p>
          <a:r>
            <a:rPr lang="es-ES" sz="1100">
              <a:effectLst/>
              <a:latin typeface="+mn-lt"/>
              <a:ea typeface="+mn-ea"/>
              <a:cs typeface="+mn-cs"/>
            </a:rPr>
            <a:t>17. Despliegue del modelo unificado de Tourist Journey </a:t>
          </a:r>
        </a:p>
        <a:p>
          <a:r>
            <a:rPr lang="es-ES" sz="1100">
              <a:effectLst/>
              <a:latin typeface="+mn-lt"/>
              <a:ea typeface="+mn-ea"/>
              <a:cs typeface="+mn-cs"/>
            </a:rPr>
            <a:t>18. Plan de acciones de apoyo a la gestión de la mejora de la experiencia turística</a:t>
          </a:r>
        </a:p>
        <a:p>
          <a:r>
            <a:rPr lang="es-ES" sz="1100">
              <a:effectLst/>
              <a:latin typeface="+mn-lt"/>
              <a:ea typeface="+mn-ea"/>
              <a:cs typeface="+mn-cs"/>
            </a:rPr>
            <a:t>19. Plan de comunicación segmentada y personalizada </a:t>
          </a:r>
        </a:p>
        <a:p>
          <a:r>
            <a:rPr lang="es-ES" sz="1100">
              <a:effectLst/>
              <a:latin typeface="+mn-lt"/>
              <a:ea typeface="+mn-ea"/>
              <a:cs typeface="+mn-cs"/>
            </a:rPr>
            <a:t>20. Plan de eventos y patrocinios </a:t>
          </a:r>
        </a:p>
        <a:p>
          <a:r>
            <a:rPr lang="es-ES" sz="1100">
              <a:effectLst/>
              <a:latin typeface="+mn-lt"/>
              <a:ea typeface="+mn-ea"/>
              <a:cs typeface="+mn-cs"/>
            </a:rPr>
            <a:t>21. Plan de Premiunización de Islas Canarias </a:t>
          </a:r>
        </a:p>
        <a:p>
          <a:r>
            <a:rPr lang="es-ES" sz="1100">
              <a:effectLst/>
              <a:latin typeface="+mn-lt"/>
              <a:ea typeface="+mn-ea"/>
              <a:cs typeface="+mn-cs"/>
            </a:rPr>
            <a:t>22. Actualización del posicionamiento de la marca turística Islas Canarias </a:t>
          </a:r>
        </a:p>
        <a:p>
          <a:r>
            <a:rPr lang="es-ES" sz="1100">
              <a:effectLst/>
              <a:latin typeface="+mn-lt"/>
              <a:ea typeface="+mn-ea"/>
              <a:cs typeface="+mn-cs"/>
            </a:rPr>
            <a:t>23. Actualización del posicionamiento de la marca Turismo de Islas Canarias </a:t>
          </a:r>
        </a:p>
        <a:p>
          <a:r>
            <a:rPr lang="es-ES" sz="1100">
              <a:effectLst/>
              <a:latin typeface="+mn-lt"/>
              <a:ea typeface="+mn-ea"/>
              <a:cs typeface="+mn-cs"/>
            </a:rPr>
            <a:t>24. Plan de apoyo a la conectividad aérea </a:t>
          </a:r>
        </a:p>
        <a:p>
          <a:r>
            <a:rPr lang="es-ES" sz="1100">
              <a:effectLst/>
              <a:latin typeface="+mn-lt"/>
              <a:ea typeface="+mn-ea"/>
              <a:cs typeface="+mn-cs"/>
            </a:rPr>
            <a:t>25. Plan de gestión de recursos humanos</a:t>
          </a:r>
        </a:p>
        <a:p>
          <a:r>
            <a:rPr lang="es-ES" sz="1100">
              <a:effectLst/>
              <a:latin typeface="+mn-lt"/>
              <a:ea typeface="+mn-ea"/>
              <a:cs typeface="+mn-cs"/>
            </a:rPr>
            <a:t>26. Plan de gestión de gastos varios</a:t>
          </a:r>
        </a:p>
        <a:p>
          <a:r>
            <a:rPr lang="es-ES" sz="1100">
              <a:effectLst/>
              <a:latin typeface="+mn-lt"/>
              <a:ea typeface="+mn-ea"/>
              <a:cs typeface="+mn-cs"/>
            </a:rPr>
            <a:t> </a:t>
          </a:r>
        </a:p>
        <a:p>
          <a:r>
            <a:rPr lang="es-ES" sz="1100" b="1">
              <a:effectLst/>
              <a:latin typeface="+mn-lt"/>
              <a:ea typeface="+mn-ea"/>
              <a:cs typeface="+mn-cs"/>
            </a:rPr>
            <a:t>3. DATOS PRESUPUESTARIOS</a:t>
          </a:r>
          <a:endParaRPr lang="es-ES" sz="1100">
            <a:effectLst/>
            <a:latin typeface="+mn-lt"/>
            <a:ea typeface="+mn-ea"/>
            <a:cs typeface="+mn-cs"/>
          </a:endParaRPr>
        </a:p>
        <a:p>
          <a:r>
            <a:rPr lang="es-ES" sz="1100" b="1">
              <a:effectLst/>
              <a:latin typeface="+mn-lt"/>
              <a:ea typeface="+mn-ea"/>
              <a:cs typeface="+mn-cs"/>
            </a:rPr>
            <a:t>3.1. Presupuesto de Capital:</a:t>
          </a:r>
          <a:endParaRPr lang="es-ES" sz="1100">
            <a:effectLst/>
            <a:latin typeface="+mn-lt"/>
            <a:ea typeface="+mn-ea"/>
            <a:cs typeface="+mn-cs"/>
          </a:endParaRPr>
        </a:p>
        <a:p>
          <a:r>
            <a:rPr lang="es-ES" sz="1100">
              <a:effectLst/>
              <a:latin typeface="+mn-lt"/>
              <a:ea typeface="+mn-ea"/>
              <a:cs typeface="+mn-cs"/>
            </a:rPr>
            <a:t>Flujos de efectivo de las actividades de inversión: no se prevé inversión. </a:t>
          </a:r>
        </a:p>
        <a:p>
          <a:r>
            <a:rPr lang="es-ES" sz="1100">
              <a:effectLst/>
              <a:latin typeface="+mn-lt"/>
              <a:ea typeface="+mn-ea"/>
              <a:cs typeface="+mn-cs"/>
            </a:rPr>
            <a:t>Flujos de efectivo de las actividades de financiación: Está constituido por la aportación de socios para financiar los gastos de explotación, sin otro tipo de financiación externa.</a:t>
          </a:r>
        </a:p>
        <a:p>
          <a:r>
            <a:rPr lang="es-ES" sz="1100" b="1">
              <a:effectLst/>
              <a:latin typeface="+mn-lt"/>
              <a:ea typeface="+mn-ea"/>
              <a:cs typeface="+mn-cs"/>
            </a:rPr>
            <a:t>3.2. Presupuesto de Explotación:</a:t>
          </a:r>
          <a:endParaRPr lang="es-ES" sz="1100">
            <a:effectLst/>
            <a:latin typeface="+mn-lt"/>
            <a:ea typeface="+mn-ea"/>
            <a:cs typeface="+mn-cs"/>
          </a:endParaRPr>
        </a:p>
        <a:p>
          <a:r>
            <a:rPr lang="es-ES" sz="1100">
              <a:effectLst/>
              <a:latin typeface="+mn-lt"/>
              <a:ea typeface="+mn-ea"/>
              <a:cs typeface="+mn-cs"/>
            </a:rPr>
            <a:t>Flujos de efectivo de las actividades de explotación: Está formado básicamente por el resultado previsto de cierre del ejercicio más los ajustes del resultado por las amortizaciones del inmovilizado menos el traspaso a resultados de las subvenciones de capital. </a:t>
          </a:r>
        </a:p>
        <a:p>
          <a:r>
            <a:rPr lang="es-ES" sz="1100">
              <a:effectLst/>
              <a:latin typeface="+mn-lt"/>
              <a:ea typeface="+mn-ea"/>
              <a:cs typeface="+mn-cs"/>
            </a:rPr>
            <a:t>Se destaca:</a:t>
          </a:r>
        </a:p>
        <a:p>
          <a:r>
            <a:rPr lang="es-ES" sz="1100" u="sng">
              <a:effectLst/>
              <a:latin typeface="+mn-lt"/>
              <a:ea typeface="+mn-ea"/>
              <a:cs typeface="+mn-cs"/>
            </a:rPr>
            <a:t>Ingresos:</a:t>
          </a:r>
          <a:endParaRPr lang="es-ES" sz="1100">
            <a:effectLst/>
            <a:latin typeface="+mn-lt"/>
            <a:ea typeface="+mn-ea"/>
            <a:cs typeface="+mn-cs"/>
          </a:endParaRPr>
        </a:p>
        <a:p>
          <a:r>
            <a:rPr lang="es-ES" sz="1100">
              <a:effectLst/>
              <a:latin typeface="+mn-lt"/>
              <a:ea typeface="+mn-ea"/>
              <a:cs typeface="+mn-cs"/>
            </a:rPr>
            <a:t>Las cifras aportadas como ingresos se identifican con:</a:t>
          </a:r>
        </a:p>
        <a:p>
          <a:r>
            <a:rPr lang="es-ES" sz="1100">
              <a:effectLst/>
              <a:latin typeface="+mn-lt"/>
              <a:ea typeface="+mn-ea"/>
              <a:cs typeface="+mn-cs"/>
            </a:rPr>
            <a:t>- Ingresos por Convenio/Encomienda cerrados con la Consejería de Turismo y Empleo.</a:t>
          </a:r>
        </a:p>
        <a:p>
          <a:r>
            <a:rPr lang="es-ES" sz="1100">
              <a:effectLst/>
              <a:latin typeface="+mn-lt"/>
              <a:ea typeface="+mn-ea"/>
              <a:cs typeface="+mn-cs"/>
            </a:rPr>
            <a:t>- Las subvenciones concertadas con la Consejería de Turismo y Empleo, para las que se incluyen aquellas, entre otras, las previstas para "Desarrollo del Plan Promocional” y “Desarrollo Plan Promocional Programa Operativo FEDER2021/2027" por 22.270.149,00 € y 12.575.000 €, respectivamente.</a:t>
          </a:r>
        </a:p>
        <a:p>
          <a:r>
            <a:rPr lang="es-ES" sz="1100">
              <a:effectLst/>
              <a:latin typeface="+mn-lt"/>
              <a:ea typeface="+mn-ea"/>
              <a:cs typeface="+mn-cs"/>
            </a:rPr>
            <a:t>- Y, por último, se estima que parte de las aportaciones MRR de Cohesión se imputarán como resultados de otros ejercicios. </a:t>
          </a:r>
        </a:p>
        <a:p>
          <a:r>
            <a:rPr lang="es-ES" sz="1100" u="sng">
              <a:effectLst/>
              <a:latin typeface="+mn-lt"/>
              <a:ea typeface="+mn-ea"/>
              <a:cs typeface="+mn-cs"/>
            </a:rPr>
            <a:t>Gastos:</a:t>
          </a:r>
          <a:endParaRPr lang="es-ES" sz="1100">
            <a:effectLst/>
            <a:latin typeface="+mn-lt"/>
            <a:ea typeface="+mn-ea"/>
            <a:cs typeface="+mn-cs"/>
          </a:endParaRPr>
        </a:p>
        <a:p>
          <a:r>
            <a:rPr lang="es-ES" sz="1100">
              <a:effectLst/>
              <a:latin typeface="+mn-lt"/>
              <a:ea typeface="+mn-ea"/>
              <a:cs typeface="+mn-cs"/>
            </a:rPr>
            <a:t>- Los gastos de "Aprovisionamiento" y los "Otros gastos de Explotación" se han estimado teniendo en cuenta la experiencia en años anteriores sobre el volumen de ingresos y los planes de actuación definidos inicialmente por la Dirección.</a:t>
          </a:r>
        </a:p>
        <a:p>
          <a:r>
            <a:rPr lang="es-ES" sz="1100">
              <a:effectLst/>
              <a:latin typeface="+mn-lt"/>
              <a:ea typeface="+mn-ea"/>
              <a:cs typeface="+mn-cs"/>
            </a:rPr>
            <a:t>- Los gastos de personal, reflejan por una parte la totalidad de la plantilla recogida en el IPE y su modificación aprobada y, por otro lado, los contratos eventuales necesarios para poder acometer los servicios ofrecidos para partida de ingresos por Convenios y Encomiendas.</a:t>
          </a:r>
        </a:p>
        <a:p>
          <a:r>
            <a:rPr lang="es-ES" sz="1100">
              <a:effectLst/>
              <a:latin typeface="+mn-lt"/>
              <a:ea typeface="+mn-ea"/>
              <a:cs typeface="+mn-cs"/>
            </a:rPr>
            <a:t>- No se estiman gastos excepcionales o financieros dado que a la fecha de esta estimación no son materiales.</a:t>
          </a:r>
          <a:endParaRPr lang="es-ES" sz="1100" b="0" i="0" u="none" strike="noStrike" baseline="0">
            <a:solidFill>
              <a:sysClr val="windowText" lastClr="000000"/>
            </a:solidFill>
            <a:latin typeface="+mn-lt"/>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3</xdr:row>
      <xdr:rowOff>152400</xdr:rowOff>
    </xdr:from>
    <xdr:to>
      <xdr:col>1</xdr:col>
      <xdr:colOff>504825</xdr:colOff>
      <xdr:row>73</xdr:row>
      <xdr:rowOff>66675</xdr:rowOff>
    </xdr:to>
    <xdr:sp macro="" textlink="">
      <xdr:nvSpPr>
        <xdr:cNvPr id="29979" name="Text Box 1">
          <a:extLst>
            <a:ext uri="{FF2B5EF4-FFF2-40B4-BE49-F238E27FC236}">
              <a16:creationId xmlns:a16="http://schemas.microsoft.com/office/drawing/2014/main" id="{CF995FEC-08F2-15F8-FBD3-30AD9D978259}"/>
            </a:ext>
          </a:extLst>
        </xdr:cNvPr>
        <xdr:cNvSpPr txBox="1">
          <a:spLocks noChangeArrowheads="1"/>
        </xdr:cNvSpPr>
      </xdr:nvSpPr>
      <xdr:spPr bwMode="auto">
        <a:xfrm>
          <a:off x="209550" y="1095375"/>
          <a:ext cx="5362575" cy="1125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92710</xdr:colOff>
      <xdr:row>3</xdr:row>
      <xdr:rowOff>122552</xdr:rowOff>
    </xdr:from>
    <xdr:to>
      <xdr:col>1</xdr:col>
      <xdr:colOff>685800</xdr:colOff>
      <xdr:row>142</xdr:row>
      <xdr:rowOff>57150</xdr:rowOff>
    </xdr:to>
    <xdr:sp macro="" textlink="">
      <xdr:nvSpPr>
        <xdr:cNvPr id="5" name="Text Box 1">
          <a:extLst>
            <a:ext uri="{FF2B5EF4-FFF2-40B4-BE49-F238E27FC236}">
              <a16:creationId xmlns:a16="http://schemas.microsoft.com/office/drawing/2014/main" id="{706EF1CC-CC6D-77B6-8150-C7BAE1CBF82C}"/>
            </a:ext>
          </a:extLst>
        </xdr:cNvPr>
        <xdr:cNvSpPr txBox="1">
          <a:spLocks noChangeArrowheads="1"/>
        </xdr:cNvSpPr>
      </xdr:nvSpPr>
      <xdr:spPr bwMode="auto">
        <a:xfrm>
          <a:off x="92710" y="1065527"/>
          <a:ext cx="5803265" cy="25137748"/>
        </a:xfrm>
        <a:prstGeom prst="rect">
          <a:avLst/>
        </a:prstGeom>
        <a:noFill/>
        <a:ln w="9525">
          <a:noFill/>
          <a:miter lim="800000"/>
          <a:headEnd/>
          <a:tailEnd/>
        </a:ln>
      </xdr:spPr>
      <xdr:txBody>
        <a:bodyPr vertOverflow="clip" wrap="square" lIns="180000" tIns="46800" rIns="90000" bIns="46800" anchor="t" upright="1"/>
        <a:lstStyle/>
        <a:p>
          <a:pPr>
            <a:lnSpc>
              <a:spcPts val="1200"/>
            </a:lnSpc>
          </a:pPr>
          <a:r>
            <a:rPr lang="es-ES" sz="1100">
              <a:effectLst/>
              <a:latin typeface="+mn-lt"/>
              <a:ea typeface="+mn-ea"/>
              <a:cs typeface="+mn-cs"/>
            </a:rPr>
            <a:t> </a:t>
          </a:r>
        </a:p>
        <a:p>
          <a:pPr>
            <a:lnSpc>
              <a:spcPts val="1200"/>
            </a:lnSpc>
          </a:pPr>
          <a:r>
            <a:rPr lang="es-ES" sz="1100" b="1">
              <a:effectLst/>
              <a:latin typeface="+mn-lt"/>
              <a:ea typeface="+mn-ea"/>
              <a:cs typeface="+mn-cs"/>
            </a:rPr>
            <a:t>1.</a:t>
          </a:r>
          <a:r>
            <a:rPr lang="es-ES" sz="1100" b="1" baseline="0">
              <a:effectLst/>
              <a:latin typeface="+mn-lt"/>
              <a:ea typeface="+mn-ea"/>
              <a:cs typeface="+mn-cs"/>
            </a:rPr>
            <a:t> </a:t>
          </a:r>
          <a:r>
            <a:rPr lang="es-ES" sz="1100" b="1">
              <a:effectLst/>
              <a:latin typeface="+mn-lt"/>
              <a:ea typeface="+mn-ea"/>
              <a:cs typeface="+mn-cs"/>
            </a:rPr>
            <a:t>DATOS GENERALES:</a:t>
          </a:r>
        </a:p>
        <a:p>
          <a:pPr>
            <a:lnSpc>
              <a:spcPts val="1200"/>
            </a:lnSpc>
          </a:pPr>
          <a:endParaRPr lang="es-ES" sz="1100" b="1">
            <a:effectLst/>
            <a:latin typeface="+mn-lt"/>
            <a:ea typeface="+mn-ea"/>
            <a:cs typeface="+mn-cs"/>
          </a:endParaRPr>
        </a:p>
        <a:p>
          <a:pPr>
            <a:lnSpc>
              <a:spcPts val="1200"/>
            </a:lnSpc>
          </a:pPr>
          <a:r>
            <a:rPr lang="es-ES" sz="1100" b="1">
              <a:effectLst/>
              <a:latin typeface="+mn-lt"/>
              <a:ea typeface="+mn-ea"/>
              <a:cs typeface="+mn-cs"/>
            </a:rPr>
            <a:t>1.1. Ente: Promotur Turismo Canarias S.A.</a:t>
          </a:r>
        </a:p>
        <a:p>
          <a:pPr>
            <a:lnSpc>
              <a:spcPts val="1200"/>
            </a:lnSpc>
          </a:pPr>
          <a:endParaRPr lang="es-ES" sz="1100">
            <a:effectLst/>
            <a:latin typeface="+mn-lt"/>
            <a:ea typeface="+mn-ea"/>
            <a:cs typeface="+mn-cs"/>
          </a:endParaRPr>
        </a:p>
        <a:p>
          <a:pPr>
            <a:lnSpc>
              <a:spcPts val="1200"/>
            </a:lnSpc>
          </a:pPr>
          <a:r>
            <a:rPr lang="es-ES" sz="1100" b="1">
              <a:effectLst/>
              <a:latin typeface="+mn-lt"/>
              <a:ea typeface="+mn-ea"/>
              <a:cs typeface="+mn-cs"/>
            </a:rPr>
            <a:t>1.2. Objeto Social/Fin fundacional: </a:t>
          </a:r>
        </a:p>
        <a:p>
          <a:pPr>
            <a:lnSpc>
              <a:spcPts val="1200"/>
            </a:lnSpc>
          </a:pPr>
          <a:endParaRPr lang="es-ES" sz="1100" b="1">
            <a:effectLst/>
            <a:latin typeface="+mn-lt"/>
            <a:ea typeface="+mn-ea"/>
            <a:cs typeface="+mn-cs"/>
          </a:endParaRPr>
        </a:p>
        <a:p>
          <a:pPr>
            <a:lnSpc>
              <a:spcPts val="1200"/>
            </a:lnSpc>
          </a:pPr>
          <a:r>
            <a:rPr lang="es-ES" sz="1100">
              <a:effectLst/>
              <a:latin typeface="+mn-lt"/>
              <a:ea typeface="+mn-ea"/>
              <a:cs typeface="+mn-cs"/>
            </a:rPr>
            <a:t>Las actividades relacionadas con el estudio, promoción, fomento, difusión y comercialización de los distintos productos y servicios turísticos de Canarias y de potenciación de la oferta turística del Archipiélago.</a:t>
          </a:r>
        </a:p>
        <a:p>
          <a:pPr>
            <a:lnSpc>
              <a:spcPts val="1200"/>
            </a:lnSpc>
          </a:pPr>
          <a:r>
            <a:rPr lang="es-ES" sz="1100">
              <a:effectLst/>
              <a:latin typeface="+mn-lt"/>
              <a:ea typeface="+mn-ea"/>
              <a:cs typeface="+mn-cs"/>
            </a:rPr>
            <a:t> </a:t>
          </a:r>
          <a:endParaRPr lang="es-ES" sz="1100" b="1">
            <a:effectLst/>
            <a:latin typeface="+mn-lt"/>
            <a:ea typeface="+mn-ea"/>
            <a:cs typeface="+mn-cs"/>
          </a:endParaRPr>
        </a:p>
        <a:p>
          <a:pPr>
            <a:lnSpc>
              <a:spcPts val="1200"/>
            </a:lnSpc>
          </a:pPr>
          <a:r>
            <a:rPr lang="es-ES" sz="1100" b="1">
              <a:effectLst/>
              <a:latin typeface="+mn-lt"/>
              <a:ea typeface="+mn-ea"/>
              <a:cs typeface="+mn-cs"/>
            </a:rPr>
            <a:t>2.</a:t>
          </a:r>
          <a:r>
            <a:rPr lang="es-ES" sz="1100" b="1" baseline="0">
              <a:effectLst/>
              <a:latin typeface="+mn-lt"/>
              <a:ea typeface="+mn-ea"/>
              <a:cs typeface="+mn-cs"/>
            </a:rPr>
            <a:t> </a:t>
          </a:r>
          <a:r>
            <a:rPr lang="es-ES" sz="1100" b="1">
              <a:effectLst/>
              <a:latin typeface="+mn-lt"/>
              <a:ea typeface="+mn-ea"/>
              <a:cs typeface="+mn-cs"/>
            </a:rPr>
            <a:t>ESTRATEGIA DEL ENTE:</a:t>
          </a:r>
        </a:p>
        <a:p>
          <a:pPr>
            <a:lnSpc>
              <a:spcPts val="1200"/>
            </a:lnSpc>
          </a:pPr>
          <a:endParaRPr lang="es-ES" sz="1100" b="1">
            <a:effectLst/>
            <a:latin typeface="+mn-lt"/>
            <a:ea typeface="+mn-ea"/>
            <a:cs typeface="+mn-cs"/>
          </a:endParaRPr>
        </a:p>
        <a:p>
          <a:pPr>
            <a:lnSpc>
              <a:spcPts val="1200"/>
            </a:lnSpc>
          </a:pPr>
          <a:r>
            <a:rPr lang="es-ES" sz="1100" b="1">
              <a:effectLst/>
              <a:latin typeface="+mn-lt"/>
              <a:ea typeface="+mn-ea"/>
              <a:cs typeface="+mn-cs"/>
            </a:rPr>
            <a:t>2.1. Objetivos estratégicos del ente: </a:t>
          </a:r>
        </a:p>
        <a:p>
          <a:pPr>
            <a:lnSpc>
              <a:spcPts val="1200"/>
            </a:lnSpc>
          </a:pPr>
          <a:endParaRPr lang="es-ES" sz="1100">
            <a:effectLst/>
            <a:latin typeface="+mn-lt"/>
            <a:ea typeface="+mn-ea"/>
            <a:cs typeface="+mn-cs"/>
          </a:endParaRPr>
        </a:p>
        <a:p>
          <a:pPr eaLnBrk="1" fontAlgn="auto" latinLnBrk="0" hangingPunct="1"/>
          <a:r>
            <a:rPr lang="es-ES_tradnl" sz="1100">
              <a:effectLst/>
              <a:latin typeface="+mn-lt"/>
              <a:ea typeface="+mn-ea"/>
              <a:cs typeface="+mn-cs"/>
            </a:rPr>
            <a:t>Tal y como se indicó</a:t>
          </a:r>
          <a:r>
            <a:rPr lang="es-ES_tradnl" sz="1100" baseline="0">
              <a:effectLst/>
              <a:latin typeface="+mn-lt"/>
              <a:ea typeface="+mn-ea"/>
              <a:cs typeface="+mn-cs"/>
            </a:rPr>
            <a:t> en la memoria para los presupuestos del ejecicio 2024, </a:t>
          </a:r>
          <a:r>
            <a:rPr lang="es-ES_tradnl" sz="1100">
              <a:effectLst/>
              <a:latin typeface="+mn-lt"/>
              <a:ea typeface="+mn-ea"/>
              <a:cs typeface="+mn-cs"/>
            </a:rPr>
            <a:t>el reciente ciclo turístico viene determinado por las nuevas motivaciones de los turistas, la multiplicación de destinos competidores y el desarrollo acelerado de nuevos modelos de negocio; pero también, y sobre todo, por una nueva consideración social del impacto del turismo en el territorio, la economía, el medioambiente y la sociedad en la que se desarrolla, tanto desde la óptica de las personas que residen en el destino como del turista.</a:t>
          </a:r>
        </a:p>
        <a:p>
          <a:pPr eaLnBrk="1" fontAlgn="auto" latinLnBrk="0" hangingPunct="1"/>
          <a:endParaRPr lang="es-ES" sz="1100">
            <a:effectLst/>
            <a:latin typeface="+mn-lt"/>
            <a:ea typeface="+mn-ea"/>
            <a:cs typeface="+mn-cs"/>
          </a:endParaRPr>
        </a:p>
        <a:p>
          <a:pPr eaLnBrk="1" fontAlgn="auto" latinLnBrk="0" hangingPunct="1"/>
          <a:r>
            <a:rPr lang="es-ES_tradnl" sz="1100">
              <a:effectLst/>
              <a:latin typeface="+mn-lt"/>
              <a:ea typeface="+mn-ea"/>
              <a:cs typeface="+mn-cs"/>
            </a:rPr>
            <a:t>Una realidad que sigue siendo innegable también en Canarias, cuya población presta cada día más atención a las externalidades de la actividad turística y a su capacidad de generar valor en términos de empleo, bienestar social, compromiso y protección medioambiental y respeto a nuestra propia identidad.</a:t>
          </a:r>
          <a:endParaRPr lang="es-ES" sz="1100">
            <a:effectLst/>
            <a:latin typeface="+mn-lt"/>
            <a:ea typeface="+mn-ea"/>
            <a:cs typeface="+mn-cs"/>
          </a:endParaRPr>
        </a:p>
        <a:p>
          <a:pPr eaLnBrk="1" fontAlgn="auto" latinLnBrk="0" hangingPunct="1"/>
          <a:r>
            <a:rPr lang="es-ES_tradnl" sz="1100">
              <a:effectLst/>
              <a:latin typeface="+mn-lt"/>
              <a:ea typeface="+mn-ea"/>
              <a:cs typeface="+mn-cs"/>
            </a:rPr>
            <a:t>Promotur sigue asumiendo el reto de impulsar la transformación del modelo turístico canario desde una triple perspectiva conformada por la necesidad de conjugar creación de valor y bienestar para la ciudadanía, compromiso con la neutralidad climática y resiliencia y competitividad</a:t>
          </a:r>
          <a:r>
            <a:rPr lang="es-ES_tradnl" sz="1100" baseline="0">
              <a:solidFill>
                <a:sysClr val="windowText" lastClr="000000"/>
              </a:solidFill>
              <a:effectLst/>
              <a:latin typeface="+mn-lt"/>
              <a:ea typeface="+mn-ea"/>
              <a:cs typeface="+mn-cs"/>
            </a:rPr>
            <a:t>. </a:t>
          </a:r>
          <a:endParaRPr lang="es-ES" sz="1100" baseline="0">
            <a:solidFill>
              <a:sysClr val="windowText" lastClr="000000"/>
            </a:solidFill>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El marco estratégico de actuación de PROMOTUR TURISMO CANARIAS S.A. (en adelante, PROMOTUR) se define en el Instrumento de Planificación Estratégica (IPE) 2022-2024 aprobado inicialmente</a:t>
          </a:r>
          <a:r>
            <a:rPr lang="es-ES_tradnl" sz="1100" baseline="0">
              <a:effectLst/>
              <a:latin typeface="+mn-lt"/>
              <a:ea typeface="+mn-ea"/>
              <a:cs typeface="+mn-cs"/>
            </a:rPr>
            <a:t> </a:t>
          </a:r>
          <a:r>
            <a:rPr lang="es-ES_tradnl" sz="1100">
              <a:effectLst/>
              <a:latin typeface="+mn-lt"/>
              <a:ea typeface="+mn-ea"/>
              <a:cs typeface="+mn-cs"/>
            </a:rPr>
            <a:t>en septiembre 2022 y modificado y aprobado a posterioridad en septiembre 2024 para el que se redefinen ciertos cambios organizativos y actualizaciones de costes mas acordes con las realidades económicas y de gestión del momento actual y del futuro de actuación mas cercano. El propósito de PROMOTUR sigue girando en torno a tres objetivos estratégicos principales</a:t>
          </a:r>
          <a:r>
            <a:rPr lang="es-ES_tradnl" sz="1100" baseline="0">
              <a:solidFill>
                <a:sysClr val="windowText" lastClr="000000"/>
              </a:solidFill>
              <a:effectLst/>
              <a:latin typeface="+mn-lt"/>
              <a:ea typeface="+mn-ea"/>
              <a:cs typeface="+mn-cs"/>
            </a:rPr>
            <a:t>.</a:t>
          </a: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baseline="0">
            <a:solidFill>
              <a:sysClr val="windowText" lastClr="000000"/>
            </a:solidFill>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baseline="0">
              <a:solidFill>
                <a:sysClr val="windowText" lastClr="000000"/>
              </a:solidFill>
              <a:effectLst/>
              <a:latin typeface="+mn-lt"/>
              <a:ea typeface="+mn-ea"/>
              <a:cs typeface="+mn-cs"/>
            </a:rPr>
            <a:t>Estos tres objetivos conforman la respuesta, actualizada y optimizada, al reto imperativo de transformación al que se enfrenta el modelo turístico canario tras un periodo marcado por el denominado “cero turístico” y la acentuada recuperación posterior de la industria del turismo a nivel global. </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Los objetivos globales</a:t>
          </a:r>
          <a:r>
            <a:rPr lang="es-ES_tradnl" sz="1100" baseline="0">
              <a:effectLst/>
              <a:latin typeface="+mn-lt"/>
              <a:ea typeface="+mn-ea"/>
              <a:cs typeface="+mn-cs"/>
            </a:rPr>
            <a:t> </a:t>
          </a:r>
          <a:r>
            <a:rPr lang="es-ES_tradnl" sz="1100">
              <a:effectLst/>
              <a:latin typeface="+mn-lt"/>
              <a:ea typeface="+mn-ea"/>
              <a:cs typeface="+mn-cs"/>
            </a:rPr>
            <a:t>estratégicos:</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1.</a:t>
          </a:r>
          <a:r>
            <a:rPr lang="es-ES_tradnl" sz="1100" baseline="0">
              <a:effectLst/>
              <a:latin typeface="+mn-lt"/>
              <a:ea typeface="+mn-ea"/>
              <a:cs typeface="+mn-cs"/>
            </a:rPr>
            <a:t> </a:t>
          </a:r>
          <a:r>
            <a:rPr lang="es-ES_tradnl" sz="1100">
              <a:effectLst/>
              <a:latin typeface="+mn-lt"/>
              <a:ea typeface="+mn-ea"/>
              <a:cs typeface="+mn-cs"/>
            </a:rPr>
            <a:t>Potenciar la generación de valor y bienestar del turismo canario en favor de la ciudadanía en términos de creación y mantenimiento de empleo de calidad, tracción del resto de sectores económicos, dinamización e innovación empresarial y conservación del patrimonio natural, cultural e histórico de las Islas.</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2.</a:t>
          </a:r>
          <a:r>
            <a:rPr lang="es-ES_tradnl" sz="1100" baseline="0">
              <a:effectLst/>
              <a:latin typeface="+mn-lt"/>
              <a:ea typeface="+mn-ea"/>
              <a:cs typeface="+mn-cs"/>
            </a:rPr>
            <a:t> </a:t>
          </a:r>
          <a:r>
            <a:rPr lang="es-ES_tradnl" sz="1100">
              <a:effectLst/>
              <a:latin typeface="+mn-lt"/>
              <a:ea typeface="+mn-ea"/>
              <a:cs typeface="+mn-cs"/>
            </a:rPr>
            <a:t>Promover, en el marco de la Declaración de Glasgow sobre la Acción Climática en el Turismo,  de la que Turismo de Islas Canarias es signataria, el incremento del compromiso del destino con la neutralidad climática, apoyando y acelerando el viaje a la descarbonización de su industria turística.</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3. Contribuir, en un contexto de cambio permanente, a la mejora continua de la resiliencia y la competitividad del modelo turístico canario a través de la gestión del conocimiento, el impulso a la innovación, la digitalización y la personalización de su conexión con las personas que nos visitan.</a:t>
          </a: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effectLst/>
              <a:latin typeface="+mn-lt"/>
              <a:ea typeface="+mn-ea"/>
              <a:cs typeface="+mn-cs"/>
            </a:rPr>
            <a:t>2.2 </a:t>
          </a:r>
          <a:r>
            <a:rPr lang="es-ES" sz="1100" b="1">
              <a:effectLst/>
              <a:latin typeface="+mn-lt"/>
              <a:ea typeface="+mn-ea"/>
              <a:cs typeface="+mn-cs"/>
            </a:rPr>
            <a:t>Proyectos/actuaciones/actividad a desarrollar durante el ejercicio 2025:</a:t>
          </a:r>
          <a:endParaRPr lang="es-ES"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E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solidFill>
                <a:sysClr val="windowText" lastClr="000000"/>
              </a:solidFill>
              <a:effectLst/>
              <a:latin typeface="+mn-lt"/>
              <a:ea typeface="+mn-ea"/>
              <a:cs typeface="+mn-cs"/>
            </a:rPr>
            <a:t>Objetivos especificos para 2025 (a la fecha sin definir especificamente Plan especiífico de Actuación para 2025 definitivo):</a:t>
          </a:r>
          <a:endParaRPr lang="es-ES">
            <a:solidFill>
              <a:sysClr val="windowText" lastClr="000000"/>
            </a:solidFill>
            <a:effectLst/>
          </a:endParaRPr>
        </a:p>
        <a:p>
          <a:pPr marL="0" indent="0"/>
          <a:endParaRPr lang="es-ES_tradnl" sz="1100" baseline="0">
            <a:solidFill>
              <a:srgbClr val="FF0000"/>
            </a:solidFill>
            <a:effectLst/>
            <a:latin typeface="+mn-lt"/>
            <a:ea typeface="+mn-ea"/>
            <a:cs typeface="+mn-cs"/>
          </a:endParaRPr>
        </a:p>
        <a:p>
          <a:pPr marL="0" indent="0"/>
          <a:r>
            <a:rPr lang="es-ES_tradnl" sz="1100">
              <a:effectLst/>
              <a:latin typeface="+mn-lt"/>
              <a:ea typeface="+mn-ea"/>
              <a:cs typeface="+mn-cs"/>
            </a:rPr>
            <a:t>Para la consecución de estos objetivos, se establecen cinco ejes principales de actuación, de carácter transversal, con la finalidad de ordenar, de manera coherente, las distintas actuaciones a desarrollar por parte de Turismo de Islas Canarias en sus correspondientes programas y planes operativos, cuyo despliegue comenzó</a:t>
          </a:r>
          <a:r>
            <a:rPr lang="es-ES_tradnl" sz="1100" baseline="0">
              <a:effectLst/>
              <a:latin typeface="+mn-lt"/>
              <a:ea typeface="+mn-ea"/>
              <a:cs typeface="+mn-cs"/>
            </a:rPr>
            <a:t> en el </a:t>
          </a:r>
          <a:r>
            <a:rPr lang="es-ES_tradnl" sz="1100">
              <a:solidFill>
                <a:sysClr val="windowText" lastClr="000000"/>
              </a:solidFill>
              <a:effectLst/>
              <a:latin typeface="+mn-lt"/>
              <a:ea typeface="+mn-ea"/>
              <a:cs typeface="+mn-cs"/>
            </a:rPr>
            <a:t>año 2024.</a:t>
          </a:r>
        </a:p>
        <a:p>
          <a:pPr marL="0" indent="0"/>
          <a:endParaRPr lang="es-ES" sz="1100">
            <a:effectLst/>
            <a:latin typeface="+mn-lt"/>
            <a:ea typeface="+mn-ea"/>
            <a:cs typeface="+mn-cs"/>
          </a:endParaRPr>
        </a:p>
        <a:p>
          <a:pPr marL="0" indent="0"/>
          <a:r>
            <a:rPr lang="es-ES_tradnl" sz="1100">
              <a:effectLst/>
              <a:latin typeface="+mn-lt"/>
              <a:ea typeface="+mn-ea"/>
              <a:cs typeface="+mn-cs"/>
            </a:rPr>
            <a:t>Los ejes de actuación identificados se consideran fundamentales para conferir dirección y eficiencia a toda la actividad a desarrollar por Turismo Islas Canarias, proporcionando un marco estructurado que asegure que cada esfuerzo contribuya de manera directa al cumplimiento de los objetivos estratégicos marcados, ya sea de manera conjunta, ya se vincule específicamente a uno o dos de estos objetivos.</a:t>
          </a:r>
          <a:endParaRPr lang="es-ES" sz="1100">
            <a:effectLst/>
            <a:latin typeface="+mn-lt"/>
            <a:ea typeface="+mn-ea"/>
            <a:cs typeface="+mn-cs"/>
          </a:endParaRPr>
        </a:p>
        <a:p>
          <a:pPr marL="0" indent="0"/>
          <a:endParaRPr lang="es-ES_tradnl" sz="1100">
            <a:effectLst/>
            <a:latin typeface="+mn-lt"/>
            <a:ea typeface="+mn-ea"/>
            <a:cs typeface="+mn-cs"/>
          </a:endParaRPr>
        </a:p>
        <a:p>
          <a:pPr marL="0" indent="0"/>
          <a:r>
            <a:rPr lang="es-ES_tradnl" sz="1100">
              <a:effectLst/>
              <a:latin typeface="+mn-lt"/>
              <a:ea typeface="+mn-ea"/>
              <a:cs typeface="+mn-cs"/>
            </a:rPr>
            <a:t>En relación a los objetivos estratégicos, los distintos ejes de actuación se conformarán con mayor o menor relevancia, en función de su potencial impacto directo:</a:t>
          </a:r>
        </a:p>
        <a:p>
          <a:pPr marL="0" indent="0"/>
          <a:endParaRPr lang="es-ES" sz="1100">
            <a:effectLst/>
            <a:latin typeface="+mn-lt"/>
            <a:ea typeface="+mn-ea"/>
            <a:cs typeface="+mn-cs"/>
          </a:endParaRPr>
        </a:p>
        <a:p>
          <a:pPr marL="0" indent="0"/>
          <a:r>
            <a:rPr lang="es-ES_tradnl" sz="1100">
              <a:effectLst/>
              <a:latin typeface="+mn-lt"/>
              <a:ea typeface="+mn-ea"/>
              <a:cs typeface="+mn-cs"/>
            </a:rPr>
            <a:t>Eje 1. Ciudadanía.</a:t>
          </a:r>
          <a:endParaRPr lang="es-ES" sz="1100">
            <a:effectLst/>
            <a:latin typeface="+mn-lt"/>
            <a:ea typeface="+mn-ea"/>
            <a:cs typeface="+mn-cs"/>
          </a:endParaRPr>
        </a:p>
        <a:p>
          <a:pPr marL="0" indent="0"/>
          <a:r>
            <a:rPr lang="es-ES_tradnl" sz="1100">
              <a:effectLst/>
              <a:latin typeface="+mn-lt"/>
              <a:ea typeface="+mn-ea"/>
              <a:cs typeface="+mn-cs"/>
            </a:rPr>
            <a:t>Eje 2. Sostenibilidad. </a:t>
          </a:r>
          <a:endParaRPr lang="es-ES" sz="1100">
            <a:effectLst/>
            <a:latin typeface="+mn-lt"/>
            <a:ea typeface="+mn-ea"/>
            <a:cs typeface="+mn-cs"/>
          </a:endParaRPr>
        </a:p>
        <a:p>
          <a:pPr marL="0" indent="0"/>
          <a:r>
            <a:rPr lang="es-ES_tradnl" sz="1100">
              <a:effectLst/>
              <a:latin typeface="+mn-lt"/>
              <a:ea typeface="+mn-ea"/>
              <a:cs typeface="+mn-cs"/>
            </a:rPr>
            <a:t>Eje 3. Digitalización.</a:t>
          </a:r>
          <a:endParaRPr lang="es-ES" sz="1100">
            <a:effectLst/>
            <a:latin typeface="+mn-lt"/>
            <a:ea typeface="+mn-ea"/>
            <a:cs typeface="+mn-cs"/>
          </a:endParaRPr>
        </a:p>
        <a:p>
          <a:pPr marL="0" indent="0"/>
          <a:r>
            <a:rPr lang="es-ES_tradnl" sz="1100">
              <a:effectLst/>
              <a:latin typeface="+mn-lt"/>
              <a:ea typeface="+mn-ea"/>
              <a:cs typeface="+mn-cs"/>
            </a:rPr>
            <a:t>Eje 4. Inteligencia turística. </a:t>
          </a:r>
          <a:endParaRPr lang="es-ES" sz="1100">
            <a:effectLst/>
            <a:latin typeface="+mn-lt"/>
            <a:ea typeface="+mn-ea"/>
            <a:cs typeface="+mn-cs"/>
          </a:endParaRPr>
        </a:p>
        <a:p>
          <a:pPr marL="0" indent="0"/>
          <a:r>
            <a:rPr lang="es-ES_tradnl" sz="1100">
              <a:effectLst/>
              <a:latin typeface="+mn-lt"/>
              <a:ea typeface="+mn-ea"/>
              <a:cs typeface="+mn-cs"/>
            </a:rPr>
            <a:t>Eje 5. Enfoque integral de la experiencia turística.</a:t>
          </a: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Inicialmente se presentan los</a:t>
          </a:r>
          <a:r>
            <a:rPr lang="es-ES" sz="1100" baseline="0">
              <a:effectLst/>
              <a:latin typeface="+mn-lt"/>
              <a:ea typeface="+mn-ea"/>
              <a:cs typeface="+mn-cs"/>
            </a:rPr>
            <a:t> </a:t>
          </a:r>
          <a:r>
            <a:rPr lang="es-ES" sz="1100">
              <a:effectLst/>
              <a:latin typeface="+mn-lt"/>
              <a:ea typeface="+mn-ea"/>
              <a:cs typeface="+mn-cs"/>
            </a:rPr>
            <a:t>programas</a:t>
          </a:r>
          <a:r>
            <a:rPr lang="es-ES" sz="1100" baseline="0">
              <a:effectLst/>
              <a:latin typeface="+mn-lt"/>
              <a:ea typeface="+mn-ea"/>
              <a:cs typeface="+mn-cs"/>
            </a:rPr>
            <a:t> definidos pero pendientes de aprobación</a:t>
          </a:r>
          <a:r>
            <a:rPr lang="es-ES" sz="1100">
              <a:effectLst/>
              <a:latin typeface="+mn-lt"/>
              <a:ea typeface="+mn-ea"/>
              <a:cs typeface="+mn-cs"/>
            </a:rPr>
            <a:t> definitiva del Plan</a:t>
          </a:r>
          <a:r>
            <a:rPr lang="es-ES" sz="1100" baseline="0">
              <a:effectLst/>
              <a:latin typeface="+mn-lt"/>
              <a:ea typeface="+mn-ea"/>
              <a:cs typeface="+mn-cs"/>
            </a:rPr>
            <a:t> de Actuación para el 2025. P</a:t>
          </a:r>
          <a:r>
            <a:rPr lang="es-ES" sz="1100">
              <a:effectLst/>
              <a:latin typeface="+mn-lt"/>
              <a:ea typeface="+mn-ea"/>
              <a:cs typeface="+mn-cs"/>
            </a:rPr>
            <a:t>osteriormente</a:t>
          </a:r>
          <a:r>
            <a:rPr lang="es-ES" sz="1100" baseline="0">
              <a:effectLst/>
              <a:latin typeface="+mn-lt"/>
              <a:ea typeface="+mn-ea"/>
              <a:cs typeface="+mn-cs"/>
            </a:rPr>
            <a:t> </a:t>
          </a:r>
          <a:r>
            <a:rPr lang="es-ES" sz="1100">
              <a:effectLst/>
              <a:latin typeface="+mn-lt"/>
              <a:ea typeface="+mn-ea"/>
              <a:cs typeface="+mn-cs"/>
            </a:rPr>
            <a:t>se subdividirán en planes y estos, en proyectos. Los proyectos corresponderán al nivel de gestión táctica y/u</a:t>
          </a:r>
          <a:r>
            <a:rPr lang="es-ES" sz="1100" baseline="0">
              <a:effectLst/>
              <a:latin typeface="+mn-lt"/>
              <a:ea typeface="+mn-ea"/>
              <a:cs typeface="+mn-cs"/>
            </a:rPr>
            <a:t> </a:t>
          </a:r>
          <a:r>
            <a:rPr lang="es-ES" sz="1100">
              <a:effectLst/>
              <a:latin typeface="+mn-lt"/>
              <a:ea typeface="+mn-ea"/>
              <a:cs typeface="+mn-cs"/>
            </a:rPr>
            <a:t>operativa. Por su parte, los niveles correspondientes a los</a:t>
          </a:r>
          <a:r>
            <a:rPr lang="es-ES" sz="1100" baseline="0">
              <a:effectLst/>
              <a:latin typeface="+mn-lt"/>
              <a:ea typeface="+mn-ea"/>
              <a:cs typeface="+mn-cs"/>
            </a:rPr>
            <a:t> </a:t>
          </a:r>
          <a:r>
            <a:rPr lang="es-ES" sz="1100">
              <a:effectLst/>
              <a:latin typeface="+mn-lt"/>
              <a:ea typeface="+mn-ea"/>
              <a:cs typeface="+mn-cs"/>
            </a:rPr>
            <a:t>programas y planes corresponderán al nivel estratégico por su vinculación directa al propósito de la entidad, sus objetivos y sus distintos ejes de actuación.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COMUNICACIÓN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ACCIÓN CLIMÁTICA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PROMOCIÓN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CONECTIVIDAD</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COMERCIALIZACIÓN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MEJORA DE LA EXPERIENCIA TURÍSTICA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DIGITALIZACIÓN, TECNOLOGÍA E INNOVACIÓN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INTELIGENCIA TURÍSTICA Y ESTRATEGIA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EXPLOTACIÓN</a:t>
          </a:r>
        </a:p>
        <a:p>
          <a:pPr>
            <a:lnSpc>
              <a:spcPts val="1100"/>
            </a:lnSpc>
          </a:pPr>
          <a:endParaRPr lang="es-ES" sz="1100">
            <a:solidFill>
              <a:srgbClr val="00B050"/>
            </a:solidFill>
            <a:effectLst/>
            <a:latin typeface="+mn-lt"/>
            <a:ea typeface="+mn-ea"/>
            <a:cs typeface="+mn-cs"/>
          </a:endParaRPr>
        </a:p>
        <a:p>
          <a:pPr>
            <a:lnSpc>
              <a:spcPts val="1100"/>
            </a:lnSpc>
          </a:pPr>
          <a:endParaRPr lang="es-ES" sz="1100">
            <a:solidFill>
              <a:sysClr val="windowText" lastClr="000000"/>
            </a:solidFill>
            <a:effectLst/>
            <a:latin typeface="+mn-lt"/>
            <a:ea typeface="+mn-ea"/>
            <a:cs typeface="+mn-cs"/>
          </a:endParaRPr>
        </a:p>
        <a:p>
          <a:pPr>
            <a:lnSpc>
              <a:spcPts val="1100"/>
            </a:lnSpc>
          </a:pPr>
          <a:r>
            <a:rPr lang="es-ES" sz="1100" b="1">
              <a:solidFill>
                <a:sysClr val="windowText" lastClr="000000"/>
              </a:solidFill>
              <a:effectLst/>
              <a:latin typeface="+mn-lt"/>
              <a:ea typeface="+mn-ea"/>
              <a:cs typeface="+mn-cs"/>
            </a:rPr>
            <a:t>3. DATOS PRESUPUESTARIOS</a:t>
          </a:r>
        </a:p>
        <a:p>
          <a:pPr>
            <a:lnSpc>
              <a:spcPts val="1100"/>
            </a:lnSpc>
          </a:pPr>
          <a:endParaRPr lang="es-ES" sz="1100" b="1">
            <a:solidFill>
              <a:sysClr val="windowText" lastClr="000000"/>
            </a:solidFill>
            <a:effectLst/>
            <a:latin typeface="+mn-lt"/>
            <a:ea typeface="+mn-ea"/>
            <a:cs typeface="+mn-cs"/>
          </a:endParaRPr>
        </a:p>
        <a:p>
          <a:pPr marL="0" marR="0" lvl="0" indent="0" algn="l" defTabSz="914400" rtl="1" eaLnBrk="1" fontAlgn="auto" latinLnBrk="0" hangingPunct="1">
            <a:lnSpc>
              <a:spcPts val="800"/>
            </a:lnSpc>
            <a:spcBef>
              <a:spcPts val="0"/>
            </a:spcBef>
            <a:spcAft>
              <a:spcPts val="0"/>
            </a:spcAft>
            <a:buClrTx/>
            <a:buSzTx/>
            <a:buFontTx/>
            <a:buNone/>
            <a:tabLst/>
            <a:defRPr sz="1000"/>
          </a:pPr>
          <a:endParaRPr kumimoji="0" lang="es-E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1" eaLnBrk="1" fontAlgn="auto" latinLnBrk="0" hangingPunct="1">
            <a:lnSpc>
              <a:spcPts val="800"/>
            </a:lnSpc>
            <a:spcBef>
              <a:spcPts val="0"/>
            </a:spcBef>
            <a:spcAft>
              <a:spcPts val="0"/>
            </a:spcAft>
            <a:buClrTx/>
            <a:buSzTx/>
            <a:buFontTx/>
            <a:buNone/>
            <a:tabLst/>
            <a:defRPr sz="1000"/>
          </a:pPr>
          <a:r>
            <a:rPr kumimoji="0" lang="es-ES" sz="1100" b="1" i="0" u="none" strike="noStrike" kern="0" cap="none" spc="0" normalizeH="0" baseline="0" noProof="0">
              <a:ln>
                <a:noFill/>
              </a:ln>
              <a:solidFill>
                <a:sysClr val="windowText" lastClr="000000"/>
              </a:solidFill>
              <a:effectLst/>
              <a:uLnTx/>
              <a:uFillTx/>
              <a:latin typeface="+mn-lt"/>
              <a:ea typeface="+mn-ea"/>
              <a:cs typeface="+mn-cs"/>
            </a:rPr>
            <a:t>3.1. Presupuesto de Capital:</a:t>
          </a:r>
        </a:p>
        <a:p>
          <a:pPr marL="0" marR="0" lvl="0" indent="0" algn="l" defTabSz="914400" rtl="1" eaLnBrk="1" fontAlgn="auto" latinLnBrk="0" hangingPunct="1">
            <a:lnSpc>
              <a:spcPts val="1200"/>
            </a:lnSpc>
            <a:spcBef>
              <a:spcPts val="0"/>
            </a:spcBef>
            <a:spcAft>
              <a:spcPts val="0"/>
            </a:spcAft>
            <a:buClrTx/>
            <a:buSzTx/>
            <a:buFontTx/>
            <a:buNone/>
            <a:tabLst/>
            <a:defRPr sz="1000"/>
          </a:pPr>
          <a:endParaRPr lang="es-ES" sz="1100" b="1" noProof="0">
            <a:solidFill>
              <a:sysClr val="windowText" lastClr="000000"/>
            </a:solidFill>
            <a:effectLst/>
            <a:latin typeface="+mn-lt"/>
            <a:ea typeface="+mn-ea"/>
            <a:cs typeface="+mn-cs"/>
          </a:endParaRP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solidFill>
                <a:sysClr val="windowText" lastClr="000000"/>
              </a:solidFill>
              <a:effectLst/>
              <a:latin typeface="+mn-lt"/>
              <a:ea typeface="+mn-ea"/>
              <a:cs typeface="+mn-cs"/>
            </a:rPr>
            <a:t>Flujos de efectivo de las actividades de inversión: Se pre</a:t>
          </a:r>
          <a:r>
            <a:rPr lang="es-ES" sz="1100" baseline="0" noProof="0">
              <a:solidFill>
                <a:sysClr val="windowText" lastClr="000000"/>
              </a:solidFill>
              <a:effectLst/>
              <a:latin typeface="+mn-lt"/>
              <a:ea typeface="+mn-ea"/>
              <a:cs typeface="+mn-cs"/>
            </a:rPr>
            <a:t>ve</a:t>
          </a:r>
          <a:r>
            <a:rPr lang="es-ES" sz="1100" noProof="0">
              <a:solidFill>
                <a:sysClr val="windowText" lastClr="000000"/>
              </a:solidFill>
              <a:effectLst/>
              <a:latin typeface="+mn-lt"/>
              <a:ea typeface="+mn-ea"/>
              <a:cs typeface="+mn-cs"/>
            </a:rPr>
            <a:t> la</a:t>
          </a:r>
          <a:r>
            <a:rPr lang="es-ES" sz="1100" baseline="0" noProof="0">
              <a:solidFill>
                <a:sysClr val="windowText" lastClr="000000"/>
              </a:solidFill>
              <a:effectLst/>
              <a:latin typeface="+mn-lt"/>
              <a:ea typeface="+mn-ea"/>
              <a:cs typeface="+mn-cs"/>
            </a:rPr>
            <a:t> inversión en los desarrollos necesarios para la implantacion del SAP necesario para el adecuado desempeño de los procesos de gestión prespuestaria y contable de esta Entidad. </a:t>
          </a:r>
          <a:endParaRPr lang="es-ES" sz="1100" noProof="0">
            <a:solidFill>
              <a:sysClr val="windowText" lastClr="000000"/>
            </a:solidFill>
            <a:effectLst/>
            <a:latin typeface="+mn-lt"/>
            <a:ea typeface="+mn-ea"/>
            <a:cs typeface="+mn-cs"/>
          </a:endParaRP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solidFill>
                <a:sysClr val="windowText" lastClr="000000"/>
              </a:solidFill>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solidFill>
                <a:sysClr val="windowText" lastClr="000000"/>
              </a:solidFill>
              <a:effectLst/>
              <a:latin typeface="+mn-lt"/>
              <a:ea typeface="+mn-ea"/>
              <a:cs typeface="+mn-cs"/>
            </a:rPr>
            <a:t>Flujos de efectivo de las actividades de financiación: Está constituido por la aportación de socios para financiar los gastos de explotación, sin otro tipo de financiación externa.</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solidFill>
                <a:sysClr val="windowText" lastClr="000000"/>
              </a:solidFill>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b="1" noProof="0">
              <a:solidFill>
                <a:sysClr val="windowText" lastClr="000000"/>
              </a:solidFill>
              <a:effectLst/>
              <a:latin typeface="+mn-lt"/>
              <a:ea typeface="+mn-ea"/>
              <a:cs typeface="+mn-cs"/>
            </a:rPr>
            <a:t>3.2. Presupuesto de Explotación:</a:t>
          </a:r>
        </a:p>
        <a:p>
          <a:pPr marL="0" marR="0" lvl="0" indent="0" algn="l" defTabSz="914400" rtl="1" eaLnBrk="1" fontAlgn="auto" latinLnBrk="0" hangingPunct="1">
            <a:lnSpc>
              <a:spcPts val="1200"/>
            </a:lnSpc>
            <a:spcBef>
              <a:spcPts val="0"/>
            </a:spcBef>
            <a:spcAft>
              <a:spcPts val="0"/>
            </a:spcAft>
            <a:buClrTx/>
            <a:buSzTx/>
            <a:buFontTx/>
            <a:buNone/>
            <a:tabLst/>
            <a:defRPr sz="1000"/>
          </a:pPr>
          <a:endParaRPr lang="es-ES" sz="1100" noProof="0">
            <a:solidFill>
              <a:sysClr val="windowText" lastClr="000000"/>
            </a:solidFill>
            <a:effectLst/>
            <a:latin typeface="+mn-lt"/>
            <a:ea typeface="+mn-ea"/>
            <a:cs typeface="+mn-cs"/>
          </a:endParaRP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solidFill>
                <a:sysClr val="windowText" lastClr="000000"/>
              </a:solidFill>
              <a:effectLst/>
              <a:latin typeface="+mn-lt"/>
              <a:ea typeface="+mn-ea"/>
              <a:cs typeface="+mn-cs"/>
            </a:rPr>
            <a:t>Flujos de efectivo de las actividades de explotación: Está formado básicamente por el resultado previsto de cierre del ejercicio más los ajustes del resultado por las amortizaciones del inmovilizado menos el traspaso a resultados de las subvenciones de capital. Se destaca:</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solidFill>
                <a:sysClr val="windowText" lastClr="000000"/>
              </a:solidFill>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solidFill>
                <a:sysClr val="windowText" lastClr="000000"/>
              </a:solidFill>
              <a:effectLst/>
              <a:latin typeface="+mn-lt"/>
              <a:ea typeface="+mn-ea"/>
              <a:cs typeface="+mn-cs"/>
            </a:rPr>
            <a:t>Ingresos:</a:t>
          </a:r>
        </a:p>
        <a:p>
          <a:pPr marL="0" marR="0" lvl="0" indent="0" algn="l" defTabSz="914400" rtl="1" eaLnBrk="1" fontAlgn="auto" latinLnBrk="0" hangingPunct="1">
            <a:lnSpc>
              <a:spcPts val="1200"/>
            </a:lnSpc>
            <a:spcBef>
              <a:spcPts val="0"/>
            </a:spcBef>
            <a:spcAft>
              <a:spcPts val="0"/>
            </a:spcAft>
            <a:buClrTx/>
            <a:buSzTx/>
            <a:buFontTx/>
            <a:buNone/>
            <a:tabLst/>
            <a:defRPr/>
          </a:pPr>
          <a:endParaRPr lang="es-ES" sz="1100" noProof="0">
            <a:solidFill>
              <a:sysClr val="windowText" lastClr="000000"/>
            </a:solidFill>
            <a:effectLst/>
            <a:latin typeface="+mn-lt"/>
            <a:ea typeface="+mn-ea"/>
            <a:cs typeface="+mn-cs"/>
          </a:endParaRPr>
        </a:p>
        <a:p>
          <a:r>
            <a:rPr lang="es-ES" sz="1100">
              <a:solidFill>
                <a:sysClr val="windowText" lastClr="000000"/>
              </a:solidFill>
              <a:effectLst/>
              <a:latin typeface="+mn-lt"/>
              <a:ea typeface="+mn-ea"/>
              <a:cs typeface="+mn-cs"/>
            </a:rPr>
            <a:t>Las cifras aportadas como ingresos se identifican con:</a:t>
          </a:r>
        </a:p>
        <a:p>
          <a:endParaRPr lang="es-ES">
            <a:solidFill>
              <a:sysClr val="windowText" lastClr="000000"/>
            </a:solidFill>
            <a:effectLst/>
          </a:endParaRPr>
        </a:p>
        <a:p>
          <a:r>
            <a:rPr lang="es-ES" sz="1100">
              <a:solidFill>
                <a:sysClr val="windowText" lastClr="000000"/>
              </a:solidFill>
              <a:effectLst/>
              <a:latin typeface="+mn-lt"/>
              <a:ea typeface="+mn-ea"/>
              <a:cs typeface="+mn-cs"/>
            </a:rPr>
            <a:t>- Ingresos por Convenios cerrados con la Consejería de Turismo y Empleo.</a:t>
          </a:r>
        </a:p>
        <a:p>
          <a:endParaRPr lang="es-ES">
            <a:solidFill>
              <a:sysClr val="windowText" lastClr="000000"/>
            </a:solidFill>
            <a:effectLst/>
          </a:endParaRPr>
        </a:p>
        <a:p>
          <a:r>
            <a:rPr lang="es-ES" sz="1100">
              <a:solidFill>
                <a:sysClr val="windowText" lastClr="000000"/>
              </a:solidFill>
              <a:effectLst/>
              <a:latin typeface="+mn-lt"/>
              <a:ea typeface="+mn-ea"/>
              <a:cs typeface="+mn-cs"/>
            </a:rPr>
            <a:t>- Las subvenciones concertadas con la Consejería de Turismo y Empleo, para las que se incluyen aquellas, entre otras, las previstas para "Desarrollo del Plan Promocional, Programa Operativo FEDER2021/2027" por 12.575.000 €.</a:t>
          </a:r>
        </a:p>
        <a:p>
          <a:endParaRPr lang="es-ES">
            <a:solidFill>
              <a:sysClr val="windowText" lastClr="000000"/>
            </a:solidFill>
            <a:effectLst/>
          </a:endParaRPr>
        </a:p>
        <a:p>
          <a:r>
            <a:rPr lang="es-ES" sz="1100">
              <a:solidFill>
                <a:sysClr val="windowText" lastClr="000000"/>
              </a:solidFill>
              <a:effectLst/>
              <a:latin typeface="+mn-lt"/>
              <a:ea typeface="+mn-ea"/>
              <a:cs typeface="+mn-cs"/>
            </a:rPr>
            <a:t>- Y, por último, se estima que parte de</a:t>
          </a:r>
          <a:r>
            <a:rPr lang="es-ES" sz="1100" baseline="0">
              <a:solidFill>
                <a:sysClr val="windowText" lastClr="000000"/>
              </a:solidFill>
              <a:effectLst/>
              <a:latin typeface="+mn-lt"/>
              <a:ea typeface="+mn-ea"/>
              <a:cs typeface="+mn-cs"/>
            </a:rPr>
            <a:t> </a:t>
          </a:r>
          <a:r>
            <a:rPr lang="es-ES" sz="1100">
              <a:solidFill>
                <a:sysClr val="windowText" lastClr="000000"/>
              </a:solidFill>
              <a:effectLst/>
              <a:latin typeface="+mn-lt"/>
              <a:ea typeface="+mn-ea"/>
              <a:cs typeface="+mn-cs"/>
            </a:rPr>
            <a:t>las aportaciones MRR tanto Extra Peninsular como de Cohesión se imputarán como resultados de otros ejercicios.</a:t>
          </a:r>
          <a:endParaRPr lang="es-ES">
            <a:solidFill>
              <a:sysClr val="windowText" lastClr="000000"/>
            </a:solidFill>
            <a:effectLst/>
          </a:endParaRPr>
        </a:p>
        <a:p>
          <a:pPr marL="0" marR="0" lvl="0" indent="0" algn="l" defTabSz="914400" rtl="1" eaLnBrk="1" fontAlgn="auto" latinLnBrk="0" hangingPunct="1">
            <a:lnSpc>
              <a:spcPts val="1200"/>
            </a:lnSpc>
            <a:spcBef>
              <a:spcPts val="0"/>
            </a:spcBef>
            <a:spcAft>
              <a:spcPts val="0"/>
            </a:spcAft>
            <a:buClrTx/>
            <a:buSzTx/>
            <a:buFontTx/>
            <a:buNone/>
            <a:tabLst/>
            <a:defRPr/>
          </a:pPr>
          <a:endParaRPr lang="es-ES" sz="1100" noProof="0">
            <a:solidFill>
              <a:sysClr val="windowText" lastClr="000000"/>
            </a:solidFill>
            <a:effectLst/>
            <a:latin typeface="+mn-lt"/>
            <a:ea typeface="+mn-ea"/>
            <a:cs typeface="+mn-cs"/>
          </a:endParaRPr>
        </a:p>
        <a:p>
          <a:pPr marL="0" marR="0" lvl="0" indent="0" algn="l" defTabSz="914400" rtl="1" eaLnBrk="1" fontAlgn="auto" latinLnBrk="0" hangingPunct="1">
            <a:lnSpc>
              <a:spcPts val="1100"/>
            </a:lnSpc>
            <a:spcBef>
              <a:spcPts val="0"/>
            </a:spcBef>
            <a:spcAft>
              <a:spcPts val="0"/>
            </a:spcAft>
            <a:buClrTx/>
            <a:buSzTx/>
            <a:buFontTx/>
            <a:buNone/>
            <a:tabLst/>
            <a:defRPr/>
          </a:pPr>
          <a:r>
            <a:rPr lang="es-ES" sz="1100" noProof="0">
              <a:solidFill>
                <a:sysClr val="windowText" lastClr="000000"/>
              </a:solidFill>
              <a:effectLst/>
              <a:latin typeface="+mn-lt"/>
              <a:ea typeface="+mn-ea"/>
              <a:cs typeface="+mn-cs"/>
            </a:rPr>
            <a:t>   </a:t>
          </a:r>
        </a:p>
        <a:p>
          <a:pPr marL="0" marR="0" lvl="0" indent="0" algn="l" defTabSz="914400" rtl="1" eaLnBrk="1" fontAlgn="auto" latinLnBrk="0" hangingPunct="1">
            <a:lnSpc>
              <a:spcPts val="1100"/>
            </a:lnSpc>
            <a:spcBef>
              <a:spcPts val="0"/>
            </a:spcBef>
            <a:spcAft>
              <a:spcPts val="0"/>
            </a:spcAft>
            <a:buClrTx/>
            <a:buSzTx/>
            <a:buFontTx/>
            <a:buNone/>
            <a:tabLst/>
            <a:defRPr/>
          </a:pPr>
          <a:r>
            <a:rPr lang="es-ES" sz="1100" noProof="0">
              <a:solidFill>
                <a:sysClr val="windowText" lastClr="000000"/>
              </a:solidFill>
              <a:effectLst/>
              <a:latin typeface="+mn-lt"/>
              <a:ea typeface="+mn-ea"/>
              <a:cs typeface="+mn-cs"/>
            </a:rPr>
            <a:t>Gastos:</a:t>
          </a:r>
        </a:p>
        <a:p>
          <a:pPr marL="0" marR="0" lvl="0" indent="0" algn="l" defTabSz="914400" rtl="1" eaLnBrk="1" fontAlgn="auto" latinLnBrk="0" hangingPunct="1">
            <a:lnSpc>
              <a:spcPts val="1100"/>
            </a:lnSpc>
            <a:spcBef>
              <a:spcPts val="0"/>
            </a:spcBef>
            <a:spcAft>
              <a:spcPts val="0"/>
            </a:spcAft>
            <a:buClrTx/>
            <a:buSzTx/>
            <a:buFontTx/>
            <a:buNone/>
            <a:tabLst/>
            <a:defRPr/>
          </a:pPr>
          <a:endParaRPr lang="es-ES" sz="1100">
            <a:solidFill>
              <a:sysClr val="windowText" lastClr="000000"/>
            </a:solidFill>
            <a:effectLst/>
            <a:latin typeface="+mn-lt"/>
            <a:ea typeface="+mn-ea"/>
            <a:cs typeface="+mn-cs"/>
          </a:endParaRPr>
        </a:p>
        <a:p>
          <a:pPr>
            <a:lnSpc>
              <a:spcPts val="1100"/>
            </a:lnSpc>
          </a:pPr>
          <a:r>
            <a:rPr lang="es-ES" sz="1100">
              <a:solidFill>
                <a:sysClr val="windowText" lastClr="000000"/>
              </a:solidFill>
              <a:effectLst/>
              <a:latin typeface="+mn-lt"/>
              <a:ea typeface="+mn-ea"/>
              <a:cs typeface="+mn-cs"/>
            </a:rPr>
            <a:t>- Los gastos de "Aprovisionamiento" y los "Otros gastos de Explotación" se han estimado teniendo en cuenta la experiencia en años anteriores sobre el volumen de ingresos y los planes de actuación definidos inicialmente</a:t>
          </a:r>
          <a:r>
            <a:rPr lang="es-ES" sz="1100" baseline="0">
              <a:solidFill>
                <a:sysClr val="windowText" lastClr="000000"/>
              </a:solidFill>
              <a:effectLst/>
              <a:latin typeface="+mn-lt"/>
              <a:ea typeface="+mn-ea"/>
              <a:cs typeface="+mn-cs"/>
            </a:rPr>
            <a:t> </a:t>
          </a:r>
          <a:r>
            <a:rPr lang="es-ES" sz="1100">
              <a:solidFill>
                <a:sysClr val="windowText" lastClr="000000"/>
              </a:solidFill>
              <a:effectLst/>
              <a:latin typeface="+mn-lt"/>
              <a:ea typeface="+mn-ea"/>
              <a:cs typeface="+mn-cs"/>
            </a:rPr>
            <a:t>por la Dirección.</a:t>
          </a:r>
        </a:p>
        <a:p>
          <a:pPr>
            <a:lnSpc>
              <a:spcPts val="1100"/>
            </a:lnSpc>
          </a:pPr>
          <a:endParaRPr lang="es-ES" sz="1100">
            <a:solidFill>
              <a:sysClr val="windowText" lastClr="000000"/>
            </a:solidFill>
            <a:effectLst/>
            <a:latin typeface="+mn-lt"/>
            <a:ea typeface="+mn-ea"/>
            <a:cs typeface="+mn-cs"/>
          </a:endParaRPr>
        </a:p>
        <a:p>
          <a:pPr>
            <a:lnSpc>
              <a:spcPts val="1200"/>
            </a:lnSpc>
          </a:pPr>
          <a:r>
            <a:rPr lang="es-ES" sz="1100">
              <a:solidFill>
                <a:sysClr val="windowText" lastClr="000000"/>
              </a:solidFill>
              <a:effectLst/>
              <a:latin typeface="+mn-lt"/>
              <a:ea typeface="+mn-ea"/>
              <a:cs typeface="+mn-cs"/>
            </a:rPr>
            <a:t>- Los gastos de personal, reflejan por una parte la totalidad de la plantilla recogida en el IPE y su modificación</a:t>
          </a:r>
          <a:r>
            <a:rPr lang="es-ES" sz="1100" baseline="0">
              <a:solidFill>
                <a:sysClr val="windowText" lastClr="000000"/>
              </a:solidFill>
              <a:effectLst/>
              <a:latin typeface="+mn-lt"/>
              <a:ea typeface="+mn-ea"/>
              <a:cs typeface="+mn-cs"/>
            </a:rPr>
            <a:t> aprobada</a:t>
          </a:r>
          <a:r>
            <a:rPr lang="es-ES" sz="1100">
              <a:solidFill>
                <a:sysClr val="windowText" lastClr="000000"/>
              </a:solidFill>
              <a:effectLst/>
              <a:latin typeface="+mn-lt"/>
              <a:ea typeface="+mn-ea"/>
              <a:cs typeface="+mn-cs"/>
            </a:rPr>
            <a:t> y, por otro lado, los contratos eventuales necesarios para poder acometer los servicios ofrecidos para partida de ingresos por Convenios y Encomiendas.</a:t>
          </a:r>
        </a:p>
        <a:p>
          <a:pPr>
            <a:lnSpc>
              <a:spcPts val="1200"/>
            </a:lnSpc>
          </a:pPr>
          <a:endParaRPr lang="es-ES" sz="1100">
            <a:solidFill>
              <a:sysClr val="windowText" lastClr="000000"/>
            </a:solidFill>
            <a:effectLst/>
            <a:latin typeface="+mn-lt"/>
            <a:ea typeface="+mn-ea"/>
            <a:cs typeface="+mn-cs"/>
          </a:endParaRPr>
        </a:p>
        <a:p>
          <a:pPr>
            <a:lnSpc>
              <a:spcPts val="1100"/>
            </a:lnSpc>
          </a:pPr>
          <a:r>
            <a:rPr lang="es-ES" sz="1100">
              <a:solidFill>
                <a:sysClr val="windowText" lastClr="000000"/>
              </a:solidFill>
              <a:effectLst/>
              <a:latin typeface="+mn-lt"/>
              <a:ea typeface="+mn-ea"/>
              <a:cs typeface="+mn-cs"/>
            </a:rPr>
            <a:t>- No se estiman gastos excepcionales o financieros dado que a la fecha de esta estimación no son materiales. </a:t>
          </a:r>
        </a:p>
        <a:p>
          <a:pPr>
            <a:lnSpc>
              <a:spcPts val="1200"/>
            </a:lnSpc>
          </a:pPr>
          <a:r>
            <a:rPr lang="es-ES" sz="1100">
              <a:solidFill>
                <a:sysClr val="windowText" lastClr="000000"/>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152400</xdr:rowOff>
    </xdr:from>
    <xdr:to>
      <xdr:col>1</xdr:col>
      <xdr:colOff>504825</xdr:colOff>
      <xdr:row>73</xdr:row>
      <xdr:rowOff>66675</xdr:rowOff>
    </xdr:to>
    <xdr:sp macro="" textlink="">
      <xdr:nvSpPr>
        <xdr:cNvPr id="27158" name="Text Box 1">
          <a:extLst>
            <a:ext uri="{FF2B5EF4-FFF2-40B4-BE49-F238E27FC236}">
              <a16:creationId xmlns:a16="http://schemas.microsoft.com/office/drawing/2014/main" id="{EC1E1CE3-6226-B5C2-CEBE-CA200C6C1732}"/>
            </a:ext>
          </a:extLst>
        </xdr:cNvPr>
        <xdr:cNvSpPr txBox="1">
          <a:spLocks noChangeArrowheads="1"/>
        </xdr:cNvSpPr>
      </xdr:nvSpPr>
      <xdr:spPr bwMode="auto">
        <a:xfrm>
          <a:off x="209550" y="1095375"/>
          <a:ext cx="5362575" cy="1125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92710</xdr:colOff>
      <xdr:row>3</xdr:row>
      <xdr:rowOff>122552</xdr:rowOff>
    </xdr:from>
    <xdr:to>
      <xdr:col>1</xdr:col>
      <xdr:colOff>704850</xdr:colOff>
      <xdr:row>172</xdr:row>
      <xdr:rowOff>66675</xdr:rowOff>
    </xdr:to>
    <xdr:sp macro="" textlink="">
      <xdr:nvSpPr>
        <xdr:cNvPr id="3" name="Text Box 1">
          <a:extLst>
            <a:ext uri="{FF2B5EF4-FFF2-40B4-BE49-F238E27FC236}">
              <a16:creationId xmlns:a16="http://schemas.microsoft.com/office/drawing/2014/main" id="{6299C956-C747-62F2-6A71-7977C7D8FBFD}"/>
            </a:ext>
          </a:extLst>
        </xdr:cNvPr>
        <xdr:cNvSpPr txBox="1">
          <a:spLocks noChangeArrowheads="1"/>
        </xdr:cNvSpPr>
      </xdr:nvSpPr>
      <xdr:spPr bwMode="auto">
        <a:xfrm>
          <a:off x="92710" y="1065527"/>
          <a:ext cx="5822315" cy="31148023"/>
        </a:xfrm>
        <a:prstGeom prst="rect">
          <a:avLst/>
        </a:prstGeom>
        <a:noFill/>
        <a:ln w="9525">
          <a:noFill/>
          <a:miter lim="800000"/>
          <a:headEnd/>
          <a:tailEnd/>
        </a:ln>
      </xdr:spPr>
      <xdr:txBody>
        <a:bodyPr vertOverflow="clip" wrap="square" lIns="180000" tIns="46800" rIns="90000" bIns="46800" anchor="t" upright="1"/>
        <a:lstStyle/>
        <a:p>
          <a:pPr>
            <a:lnSpc>
              <a:spcPts val="1200"/>
            </a:lnSpc>
          </a:pPr>
          <a:r>
            <a:rPr lang="es-ES" sz="1100">
              <a:effectLst/>
              <a:latin typeface="+mn-lt"/>
              <a:ea typeface="+mn-ea"/>
              <a:cs typeface="+mn-cs"/>
            </a:rPr>
            <a:t> </a:t>
          </a:r>
        </a:p>
        <a:p>
          <a:pPr>
            <a:lnSpc>
              <a:spcPts val="1200"/>
            </a:lnSpc>
          </a:pPr>
          <a:r>
            <a:rPr lang="es-ES" sz="1100" b="1">
              <a:effectLst/>
              <a:latin typeface="+mn-lt"/>
              <a:ea typeface="+mn-ea"/>
              <a:cs typeface="+mn-cs"/>
            </a:rPr>
            <a:t>1.</a:t>
          </a:r>
          <a:r>
            <a:rPr lang="es-ES" sz="1100" b="1" baseline="0">
              <a:effectLst/>
              <a:latin typeface="+mn-lt"/>
              <a:ea typeface="+mn-ea"/>
              <a:cs typeface="+mn-cs"/>
            </a:rPr>
            <a:t> </a:t>
          </a:r>
          <a:r>
            <a:rPr lang="es-ES" sz="1100" b="1">
              <a:effectLst/>
              <a:latin typeface="+mn-lt"/>
              <a:ea typeface="+mn-ea"/>
              <a:cs typeface="+mn-cs"/>
            </a:rPr>
            <a:t>DATOS GENERALES</a:t>
          </a:r>
        </a:p>
        <a:p>
          <a:pPr>
            <a:lnSpc>
              <a:spcPts val="1200"/>
            </a:lnSpc>
          </a:pPr>
          <a:endParaRPr lang="es-ES" sz="1100">
            <a:effectLst/>
            <a:latin typeface="+mn-lt"/>
            <a:ea typeface="+mn-ea"/>
            <a:cs typeface="+mn-cs"/>
          </a:endParaRPr>
        </a:p>
        <a:p>
          <a:pPr>
            <a:lnSpc>
              <a:spcPts val="1200"/>
            </a:lnSpc>
          </a:pPr>
          <a:r>
            <a:rPr lang="es-ES" sz="1100">
              <a:effectLst/>
              <a:latin typeface="+mn-lt"/>
              <a:ea typeface="+mn-ea"/>
              <a:cs typeface="+mn-cs"/>
            </a:rPr>
            <a:t>1.1. Ente: Promotur Turismo Canarias S.A.</a:t>
          </a:r>
        </a:p>
        <a:p>
          <a:pPr>
            <a:lnSpc>
              <a:spcPts val="1200"/>
            </a:lnSpc>
          </a:pPr>
          <a:endParaRPr lang="es-ES" sz="1100">
            <a:effectLst/>
            <a:latin typeface="+mn-lt"/>
            <a:ea typeface="+mn-ea"/>
            <a:cs typeface="+mn-cs"/>
          </a:endParaRPr>
        </a:p>
        <a:p>
          <a:pPr>
            <a:lnSpc>
              <a:spcPts val="1200"/>
            </a:lnSpc>
          </a:pPr>
          <a:r>
            <a:rPr lang="es-ES" sz="1100">
              <a:effectLst/>
              <a:latin typeface="+mn-lt"/>
              <a:ea typeface="+mn-ea"/>
              <a:cs typeface="+mn-cs"/>
            </a:rPr>
            <a:t>1.2. Objeto Social/Fin fundacional: </a:t>
          </a:r>
        </a:p>
        <a:p>
          <a:pPr>
            <a:lnSpc>
              <a:spcPts val="1200"/>
            </a:lnSpc>
          </a:pPr>
          <a:r>
            <a:rPr lang="es-ES" sz="1100">
              <a:effectLst/>
              <a:latin typeface="+mn-lt"/>
              <a:ea typeface="+mn-ea"/>
              <a:cs typeface="+mn-cs"/>
            </a:rPr>
            <a:t>Las actividades relacionadas con el estudio, promoción, fomento, difusión y comercialización de los distintos productos y servicios turísticos de Canarias y de potenciación de la oferta turística del Archipiélago.</a:t>
          </a:r>
        </a:p>
        <a:p>
          <a:pPr>
            <a:lnSpc>
              <a:spcPts val="1200"/>
            </a:lnSpc>
          </a:pPr>
          <a:r>
            <a:rPr lang="es-ES" sz="1100">
              <a:effectLst/>
              <a:latin typeface="+mn-lt"/>
              <a:ea typeface="+mn-ea"/>
              <a:cs typeface="+mn-cs"/>
            </a:rPr>
            <a:t> </a:t>
          </a:r>
          <a:endParaRPr lang="es-ES" sz="1100" b="1">
            <a:effectLst/>
            <a:latin typeface="+mn-lt"/>
            <a:ea typeface="+mn-ea"/>
            <a:cs typeface="+mn-cs"/>
          </a:endParaRPr>
        </a:p>
        <a:p>
          <a:pPr>
            <a:lnSpc>
              <a:spcPts val="1200"/>
            </a:lnSpc>
          </a:pPr>
          <a:r>
            <a:rPr lang="es-ES" sz="1100" b="1">
              <a:effectLst/>
              <a:latin typeface="+mn-lt"/>
              <a:ea typeface="+mn-ea"/>
              <a:cs typeface="+mn-cs"/>
            </a:rPr>
            <a:t>2.</a:t>
          </a:r>
          <a:r>
            <a:rPr lang="es-ES" sz="1100" b="1" baseline="0">
              <a:effectLst/>
              <a:latin typeface="+mn-lt"/>
              <a:ea typeface="+mn-ea"/>
              <a:cs typeface="+mn-cs"/>
            </a:rPr>
            <a:t> </a:t>
          </a:r>
          <a:r>
            <a:rPr lang="es-ES" sz="1100" b="1">
              <a:effectLst/>
              <a:latin typeface="+mn-lt"/>
              <a:ea typeface="+mn-ea"/>
              <a:cs typeface="+mn-cs"/>
            </a:rPr>
            <a:t>ESTRATEGIA DEL ENTE</a:t>
          </a:r>
        </a:p>
        <a:p>
          <a:pPr>
            <a:lnSpc>
              <a:spcPts val="1200"/>
            </a:lnSpc>
          </a:pPr>
          <a:endParaRPr lang="es-ES" sz="1100" b="1">
            <a:effectLst/>
            <a:latin typeface="+mn-lt"/>
            <a:ea typeface="+mn-ea"/>
            <a:cs typeface="+mn-cs"/>
          </a:endParaRPr>
        </a:p>
        <a:p>
          <a:pPr>
            <a:lnSpc>
              <a:spcPts val="1200"/>
            </a:lnSpc>
          </a:pPr>
          <a:r>
            <a:rPr lang="es-ES" sz="1100">
              <a:effectLst/>
              <a:latin typeface="+mn-lt"/>
              <a:ea typeface="+mn-ea"/>
              <a:cs typeface="+mn-cs"/>
            </a:rPr>
            <a:t>2.1. Objetivos estratégicos del ente: </a:t>
          </a:r>
        </a:p>
        <a:p>
          <a:pPr>
            <a:lnSpc>
              <a:spcPts val="1200"/>
            </a:lnSpc>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Una vez confirmada la</a:t>
          </a:r>
          <a:r>
            <a:rPr lang="es-ES_tradnl" sz="1100" baseline="0">
              <a:effectLst/>
              <a:latin typeface="+mn-lt"/>
              <a:ea typeface="+mn-ea"/>
              <a:cs typeface="+mn-cs"/>
            </a:rPr>
            <a:t> </a:t>
          </a:r>
          <a:r>
            <a:rPr lang="es-ES_tradnl" sz="1100">
              <a:effectLst/>
              <a:latin typeface="+mn-lt"/>
              <a:ea typeface="+mn-ea"/>
              <a:cs typeface="+mn-cs"/>
            </a:rPr>
            <a:t>recuperación económica desde los ejercicios 2022</a:t>
          </a:r>
          <a:r>
            <a:rPr lang="es-ES_tradnl" sz="1100" baseline="0">
              <a:effectLst/>
              <a:latin typeface="+mn-lt"/>
              <a:ea typeface="+mn-ea"/>
              <a:cs typeface="+mn-cs"/>
            </a:rPr>
            <a:t> - 2023</a:t>
          </a:r>
          <a:r>
            <a:rPr lang="es-ES_tradnl" sz="1100">
              <a:effectLst/>
              <a:latin typeface="+mn-lt"/>
              <a:ea typeface="+mn-ea"/>
              <a:cs typeface="+mn-cs"/>
            </a:rPr>
            <a:t> en prácticamente todos sus indicadores, el nuevo ciclo turístico viene determinado por las nuevas motivaciones de los turistas, la multiplicación de destinos competidores y el desarrollo acelerado de nuevos modelos de negocio; pero también, y sobre todo, por una nueva consideración social del impacto del turismo en el territorio, la economía, el medioambiente y la sociedad en la que se desarrolla, tanto desde la óptica de las personas que residen en el destino como del turista.</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Una realidad innegable también en Canarias, cuya población presta cada día más atención a las externalidades de la actividad turística y a su capacidad de generar valor en términos de empleo, bienestar social, compromiso y protección medioambiental y respeto a nuestra propia identidad.</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En este escenario, Turismo de Islas Canarias asume el reto de impulsar la transformación del modelo turístico canario desde una triple perspectiva conformada por la necesidad de conjugar creación de valor y bienestar para la ciudadanía, compromiso con la neutralidad climática y resiliencia y competitividad. </a:t>
          </a: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effectLst/>
            <a:latin typeface="+mn-lt"/>
            <a:ea typeface="+mn-ea"/>
            <a:cs typeface="+mn-cs"/>
          </a:endParaRPr>
        </a:p>
        <a:p>
          <a:pPr eaLnBrk="1" fontAlgn="auto" latinLnBrk="0" hangingPunct="1"/>
          <a:r>
            <a:rPr lang="es-ES_tradnl" sz="1100">
              <a:effectLst/>
              <a:latin typeface="+mn-lt"/>
              <a:ea typeface="+mn-ea"/>
              <a:cs typeface="+mn-cs"/>
            </a:rPr>
            <a:t>El marco estratégico de actuación de PROMOTUR TURISMO CANARIAS S.A. (en adelante, Turismo de Islas Canarias) se define en el Instrumento de Planificación Estratégica (IPE) 2022-2024 de la sociedad a su vez, resultante de un proceso de revisión de la estrategia Canarias Destino 2022-2023), que actualiza el propósito de la entidad en torno a tres objetivos estratégicos principales.</a:t>
          </a:r>
        </a:p>
        <a:p>
          <a:pPr eaLnBrk="1" fontAlgn="auto" latinLnBrk="0" hangingPunct="1"/>
          <a:endParaRPr lang="es-ES">
            <a:effectLst/>
          </a:endParaRPr>
        </a:p>
        <a:p>
          <a:pPr eaLnBrk="1" fontAlgn="auto" latinLnBrk="0" hangingPunct="1"/>
          <a:r>
            <a:rPr lang="es-ES_tradnl" sz="1100">
              <a:effectLst/>
              <a:latin typeface="+mn-lt"/>
              <a:ea typeface="+mn-ea"/>
              <a:cs typeface="+mn-cs"/>
            </a:rPr>
            <a:t>Estos tres objetivos conforman la respuesta, actualizada y optimizada, al reto imperativo de transformación al que se enfrenta el modelo turístico canario tras un periodo marcado por el denominado “cero turístico” y la acentuada recuperación posterior de la industria del turismo a nivel global. </a:t>
          </a:r>
          <a:endParaRPr lang="es-ES">
            <a:effectLst/>
          </a:endParaRP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Objetivos globales</a:t>
          </a:r>
          <a:r>
            <a:rPr lang="es-ES_tradnl" sz="1100" baseline="0">
              <a:effectLst/>
              <a:latin typeface="+mn-lt"/>
              <a:ea typeface="+mn-ea"/>
              <a:cs typeface="+mn-cs"/>
            </a:rPr>
            <a:t> </a:t>
          </a:r>
          <a:r>
            <a:rPr lang="es-ES_tradnl" sz="1100">
              <a:effectLst/>
              <a:latin typeface="+mn-lt"/>
              <a:ea typeface="+mn-ea"/>
              <a:cs typeface="+mn-cs"/>
            </a:rPr>
            <a:t>estratégicos:</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1.</a:t>
          </a:r>
          <a:r>
            <a:rPr lang="es-ES_tradnl" sz="1100" baseline="0">
              <a:effectLst/>
              <a:latin typeface="+mn-lt"/>
              <a:ea typeface="+mn-ea"/>
              <a:cs typeface="+mn-cs"/>
            </a:rPr>
            <a:t> </a:t>
          </a:r>
          <a:r>
            <a:rPr lang="es-ES_tradnl" sz="1100">
              <a:effectLst/>
              <a:latin typeface="+mn-lt"/>
              <a:ea typeface="+mn-ea"/>
              <a:cs typeface="+mn-cs"/>
            </a:rPr>
            <a:t>Potenciar la generación de valor y bienestar del turismo canario en favor de la ciudadanía en términos de creación y mantenimiento de empleo de calidad, tracción del resto de sectores económicos, dinamización e innovación empresarial y conservación del patrimonio natural, cultural e histórico de las Islas.</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2.</a:t>
          </a:r>
          <a:r>
            <a:rPr lang="es-ES_tradnl" sz="1100" baseline="0">
              <a:effectLst/>
              <a:latin typeface="+mn-lt"/>
              <a:ea typeface="+mn-ea"/>
              <a:cs typeface="+mn-cs"/>
            </a:rPr>
            <a:t> </a:t>
          </a:r>
          <a:r>
            <a:rPr lang="es-ES_tradnl" sz="1100">
              <a:effectLst/>
              <a:latin typeface="+mn-lt"/>
              <a:ea typeface="+mn-ea"/>
              <a:cs typeface="+mn-cs"/>
            </a:rPr>
            <a:t>Promover, en el marco de la Declaración de Glasgow sobre la Acción Climática en el Turismo,  de la que Turismo de Islas Canarias es signataria, el incremento del compromiso del destino con la neutralidad climática, apoyando y acelerando el viaje a la descarbonización de su industria turística.</a:t>
          </a: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s-ES_tradnl" sz="1100">
              <a:effectLst/>
              <a:latin typeface="+mn-lt"/>
              <a:ea typeface="+mn-ea"/>
              <a:cs typeface="+mn-cs"/>
            </a:rPr>
            <a:t>3. Contribuir, en un contexto de cambio permanente, a la mejora continua de la resiliencia y la competitividad del modelo turístico canario a través de la gestión del conocimiento, el impulso a la innovación, la digitalización y la personalización de su conexión con las personas que nos visitan.</a:t>
          </a:r>
        </a:p>
        <a:p>
          <a:pPr marL="0" marR="0" lvl="0" indent="0" defTabSz="914400" eaLnBrk="1" fontAlgn="auto" latinLnBrk="0" hangingPunct="1">
            <a:lnSpc>
              <a:spcPts val="1200"/>
            </a:lnSpc>
            <a:spcBef>
              <a:spcPts val="0"/>
            </a:spcBef>
            <a:spcAft>
              <a:spcPts val="0"/>
            </a:spcAft>
            <a:buClrTx/>
            <a:buSzTx/>
            <a:buFontTx/>
            <a:buNone/>
            <a:tabLst/>
            <a:defRPr/>
          </a:pPr>
          <a:endParaRPr lang="es-ES_tradnl"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2.2 Objetivos especificos para 2024 (Plan de Actuacion para 2024) y sus resultados esperados:</a:t>
          </a:r>
          <a:endParaRPr lang="es-ES">
            <a:effectLst/>
          </a:endParaRPr>
        </a:p>
        <a:p>
          <a:pPr marL="0" indent="0"/>
          <a:endParaRPr lang="es-ES_tradnl" sz="1100" baseline="0">
            <a:effectLst/>
            <a:latin typeface="+mn-lt"/>
            <a:ea typeface="+mn-ea"/>
            <a:cs typeface="+mn-cs"/>
          </a:endParaRPr>
        </a:p>
        <a:p>
          <a:pPr marL="0" indent="0"/>
          <a:r>
            <a:rPr lang="es-ES_tradnl" sz="1100">
              <a:effectLst/>
              <a:latin typeface="+mn-lt"/>
              <a:ea typeface="+mn-ea"/>
              <a:cs typeface="+mn-cs"/>
            </a:rPr>
            <a:t>Para la consecución de estos objetivos, se establecen cinco ejes principales de actuación, de carácter transversal, con la finalidad de ordenar, de manera coherente, las distintas actuaciones a desarrollar por parte de Turismo de Islas Canarias en sus correspondientes programas y planes operativos, cuyo despliegue para el año 2024 es el objeto de este Plan de Actuación. </a:t>
          </a:r>
        </a:p>
        <a:p>
          <a:pPr marL="0" indent="0"/>
          <a:endParaRPr lang="es-ES" sz="1100">
            <a:effectLst/>
            <a:latin typeface="+mn-lt"/>
            <a:ea typeface="+mn-ea"/>
            <a:cs typeface="+mn-cs"/>
          </a:endParaRPr>
        </a:p>
        <a:p>
          <a:pPr marL="0" indent="0"/>
          <a:r>
            <a:rPr lang="es-ES_tradnl" sz="1100">
              <a:effectLst/>
              <a:latin typeface="+mn-lt"/>
              <a:ea typeface="+mn-ea"/>
              <a:cs typeface="+mn-cs"/>
            </a:rPr>
            <a:t>Los ejes de actuación identificados se consideran fundamentales para conferir dirección y eficiencia a toda la actividad a desarrollar por Turismo Islas Canarias, proporcionando un marco estructurado que asegure que cada esfuerzo contribuya de manera directa al cumplimiento de los objetivos estratégicos marcados, ya sea de manera conjunta, ya se vincule específicamente a uno o dos de estos objetivos.</a:t>
          </a:r>
          <a:endParaRPr lang="es-ES" sz="1100">
            <a:effectLst/>
            <a:latin typeface="+mn-lt"/>
            <a:ea typeface="+mn-ea"/>
            <a:cs typeface="+mn-cs"/>
          </a:endParaRPr>
        </a:p>
        <a:p>
          <a:pPr marL="0" indent="0"/>
          <a:endParaRPr lang="es-ES_tradnl" sz="1100">
            <a:effectLst/>
            <a:latin typeface="+mn-lt"/>
            <a:ea typeface="+mn-ea"/>
            <a:cs typeface="+mn-cs"/>
          </a:endParaRPr>
        </a:p>
        <a:p>
          <a:pPr marL="0" indent="0"/>
          <a:r>
            <a:rPr lang="es-ES_tradnl" sz="1100">
              <a:effectLst/>
              <a:latin typeface="+mn-lt"/>
              <a:ea typeface="+mn-ea"/>
              <a:cs typeface="+mn-cs"/>
            </a:rPr>
            <a:t>En relación a los objetivos estratégicos, los distintos ejes de actuación se conforman con mayor o menor relevancia, en función de su potencial impacto directo:</a:t>
          </a:r>
        </a:p>
        <a:p>
          <a:pPr marL="0" indent="0"/>
          <a:endParaRPr lang="es-ES" sz="1100">
            <a:effectLst/>
            <a:latin typeface="+mn-lt"/>
            <a:ea typeface="+mn-ea"/>
            <a:cs typeface="+mn-cs"/>
          </a:endParaRPr>
        </a:p>
        <a:p>
          <a:pPr marL="0" indent="0"/>
          <a:r>
            <a:rPr lang="es-ES_tradnl" sz="1100">
              <a:effectLst/>
              <a:latin typeface="+mn-lt"/>
              <a:ea typeface="+mn-ea"/>
              <a:cs typeface="+mn-cs"/>
            </a:rPr>
            <a:t>Eje 1. Ciudadanía.</a:t>
          </a:r>
          <a:endParaRPr lang="es-ES" sz="1100">
            <a:effectLst/>
            <a:latin typeface="+mn-lt"/>
            <a:ea typeface="+mn-ea"/>
            <a:cs typeface="+mn-cs"/>
          </a:endParaRPr>
        </a:p>
        <a:p>
          <a:pPr marL="0" indent="0"/>
          <a:r>
            <a:rPr lang="es-ES_tradnl" sz="1100">
              <a:effectLst/>
              <a:latin typeface="+mn-lt"/>
              <a:ea typeface="+mn-ea"/>
              <a:cs typeface="+mn-cs"/>
            </a:rPr>
            <a:t>Eje 2. Sostenibilidad. </a:t>
          </a:r>
          <a:endParaRPr lang="es-ES" sz="1100">
            <a:effectLst/>
            <a:latin typeface="+mn-lt"/>
            <a:ea typeface="+mn-ea"/>
            <a:cs typeface="+mn-cs"/>
          </a:endParaRPr>
        </a:p>
        <a:p>
          <a:pPr marL="0" indent="0"/>
          <a:r>
            <a:rPr lang="es-ES_tradnl" sz="1100">
              <a:effectLst/>
              <a:latin typeface="+mn-lt"/>
              <a:ea typeface="+mn-ea"/>
              <a:cs typeface="+mn-cs"/>
            </a:rPr>
            <a:t>Eje 3. Digitalización.</a:t>
          </a:r>
          <a:endParaRPr lang="es-ES" sz="1100">
            <a:effectLst/>
            <a:latin typeface="+mn-lt"/>
            <a:ea typeface="+mn-ea"/>
            <a:cs typeface="+mn-cs"/>
          </a:endParaRPr>
        </a:p>
        <a:p>
          <a:pPr marL="0" indent="0"/>
          <a:r>
            <a:rPr lang="es-ES_tradnl" sz="1100">
              <a:effectLst/>
              <a:latin typeface="+mn-lt"/>
              <a:ea typeface="+mn-ea"/>
              <a:cs typeface="+mn-cs"/>
            </a:rPr>
            <a:t>Eje 4. Inteligencia turística. </a:t>
          </a:r>
          <a:endParaRPr lang="es-ES" sz="1100">
            <a:effectLst/>
            <a:latin typeface="+mn-lt"/>
            <a:ea typeface="+mn-ea"/>
            <a:cs typeface="+mn-cs"/>
          </a:endParaRPr>
        </a:p>
        <a:p>
          <a:pPr marL="0" indent="0"/>
          <a:r>
            <a:rPr lang="es-ES_tradnl" sz="1100">
              <a:effectLst/>
              <a:latin typeface="+mn-lt"/>
              <a:ea typeface="+mn-ea"/>
              <a:cs typeface="+mn-cs"/>
            </a:rPr>
            <a:t>Eje 5. Enfoque integral de la experiencia turística.</a:t>
          </a:r>
          <a:endParaRPr lang="es-ES" sz="1100">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Los</a:t>
          </a:r>
          <a:r>
            <a:rPr lang="es-ES" sz="1100" baseline="0">
              <a:effectLst/>
              <a:latin typeface="+mn-lt"/>
              <a:ea typeface="+mn-ea"/>
              <a:cs typeface="+mn-cs"/>
            </a:rPr>
            <a:t> </a:t>
          </a:r>
          <a:r>
            <a:rPr lang="es-ES" sz="1100">
              <a:effectLst/>
              <a:latin typeface="+mn-lt"/>
              <a:ea typeface="+mn-ea"/>
              <a:cs typeface="+mn-cs"/>
            </a:rPr>
            <a:t>distintos programas</a:t>
          </a:r>
          <a:r>
            <a:rPr lang="es-ES" sz="1100" baseline="0">
              <a:effectLst/>
              <a:latin typeface="+mn-lt"/>
              <a:ea typeface="+mn-ea"/>
              <a:cs typeface="+mn-cs"/>
            </a:rPr>
            <a:t> </a:t>
          </a:r>
          <a:r>
            <a:rPr lang="es-ES" sz="1100">
              <a:effectLst/>
              <a:latin typeface="+mn-lt"/>
              <a:ea typeface="+mn-ea"/>
              <a:cs typeface="+mn-cs"/>
            </a:rPr>
            <a:t> se subdividen en planes y estos, en proyectos. Los proyectos corresponden al nivel de gestión táctica y/u operativa. Por su parte, los niveles correspondientes a los</a:t>
          </a:r>
          <a:r>
            <a:rPr lang="es-ES" sz="1100" baseline="0">
              <a:effectLst/>
              <a:latin typeface="+mn-lt"/>
              <a:ea typeface="+mn-ea"/>
              <a:cs typeface="+mn-cs"/>
            </a:rPr>
            <a:t> </a:t>
          </a:r>
          <a:r>
            <a:rPr lang="es-ES" sz="1100">
              <a:effectLst/>
              <a:latin typeface="+mn-lt"/>
              <a:ea typeface="+mn-ea"/>
              <a:cs typeface="+mn-cs"/>
            </a:rPr>
            <a:t>programas y planes corresponden al nivel estratégico por su vinculación directa al nuevo propósito de la entidad, sus objetivos y sus distintos ejes de actuación: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COMUNICACIÓN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1.1. Plan de comunicación ciudadana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1.2. Plan de comunicación a profesionales turísticos en destino</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ACCIÓN CLIMÁTICA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2.1. Plan de Acción Climática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2.2. Plan de sensibilización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PROMOCIÓN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3.1. Plan de promoción Sol y Playa +</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3.2 Plan de promoción Turismo Premium</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3.3. Plan de promoción de productos turísticos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3.4. Plan de promoción a segmentos estratégicos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3.5. Plan de promoción a través de medios propios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3.6. Plan de promoción a través de ferias, jornadas y otras acciones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CONECTIVIDAD</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4.1. Plan de gestión de relaciones con aeropuertos y LLAA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4.2. Plan de fomento de la conectividad</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COMERCIALIZACIÓN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5.1. Plan de comercialización lado proveedor</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5.2. Plan de comercialización lado cliente</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5.3. Plan de fidelización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MEJORA DE LA EXPERIENCIA TURÍSTICA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6.1 Plan de mejora de producto turístico</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6.2. Plan de comunicación y atención al visitante</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6.3. Plan de patrocinio de eventos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DIGITALIZACIÓN, TECNOLOGÍA E INNOVACIÓN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7.1 Plan de infraestructuras digitales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7.2. Plan de consultoría y desarrollo de soluciones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7.3. Hub de innovación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INTELIGENCIA TURÍSTICA Y ESTRATEGIA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8.1. Plan de investigación e inteligencia turística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8.2. Plan de gestión de proyectos de planificación estratégica.</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PROGRAMA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9.1. Plan de RRHH</a:t>
          </a:r>
        </a:p>
        <a:p>
          <a:pPr marL="0" marR="0" lvl="0" indent="0" defTabSz="914400" eaLnBrk="1" fontAlgn="auto" latinLnBrk="0" hangingPunct="1">
            <a:lnSpc>
              <a:spcPct val="100000"/>
            </a:lnSpc>
            <a:spcBef>
              <a:spcPts val="0"/>
            </a:spcBef>
            <a:spcAft>
              <a:spcPts val="0"/>
            </a:spcAft>
            <a:buClrTx/>
            <a:buSzTx/>
            <a:buFontTx/>
            <a:buNone/>
            <a:tabLst/>
            <a:defRPr/>
          </a:pPr>
          <a:r>
            <a:rPr lang="es-ES" sz="1100">
              <a:effectLst/>
              <a:latin typeface="+mn-lt"/>
              <a:ea typeface="+mn-ea"/>
              <a:cs typeface="+mn-cs"/>
            </a:rPr>
            <a:t>9.2. Plan de explotación</a:t>
          </a:r>
        </a:p>
        <a:p>
          <a:endParaRPr lang="es-ES" sz="1100">
            <a:effectLst/>
            <a:latin typeface="+mn-lt"/>
            <a:ea typeface="+mn-ea"/>
            <a:cs typeface="+mn-cs"/>
          </a:endParaRPr>
        </a:p>
        <a:p>
          <a:pPr>
            <a:lnSpc>
              <a:spcPts val="1200"/>
            </a:lnSpc>
          </a:pPr>
          <a:r>
            <a:rPr lang="es-ES" sz="1100">
              <a:effectLst/>
              <a:latin typeface="+mn-lt"/>
              <a:ea typeface="+mn-ea"/>
              <a:cs typeface="+mn-cs"/>
            </a:rPr>
            <a:t>A finales de diciembre de 2024 Canarias por medio del eficaz desarrollo del presente plan estratégico aspira a ser:</a:t>
          </a:r>
        </a:p>
        <a:p>
          <a:pPr>
            <a:lnSpc>
              <a:spcPts val="1200"/>
            </a:lnSpc>
          </a:pPr>
          <a:endParaRPr lang="es-ES" sz="1100">
            <a:effectLst/>
            <a:latin typeface="+mn-lt"/>
            <a:ea typeface="+mn-ea"/>
            <a:cs typeface="+mn-cs"/>
          </a:endParaRPr>
        </a:p>
        <a:p>
          <a:pPr>
            <a:lnSpc>
              <a:spcPts val="1100"/>
            </a:lnSpc>
          </a:pPr>
          <a:r>
            <a:rPr lang="es-ES" sz="1100" b="1">
              <a:effectLst/>
              <a:latin typeface="+mn-lt"/>
              <a:ea typeface="+mn-ea"/>
              <a:cs typeface="+mn-cs"/>
            </a:rPr>
            <a:t>Más Resiliente</a:t>
          </a:r>
          <a:r>
            <a:rPr lang="es-ES" sz="1100">
              <a:effectLst/>
              <a:latin typeface="+mn-lt"/>
              <a:ea typeface="+mn-ea"/>
              <a:cs typeface="+mn-cs"/>
            </a:rPr>
            <a:t>, como consecuencia principal de haber incrementado “la componente canaria” de su propuesta turística y haber alcanzado un mayor control/soberanía en el proceso productivo turístico completo, superando la dicotomía entre origen y destino.</a:t>
          </a:r>
        </a:p>
        <a:p>
          <a:pPr>
            <a:lnSpc>
              <a:spcPts val="1100"/>
            </a:lnSpc>
          </a:pPr>
          <a:endParaRPr lang="es-ES" sz="1100">
            <a:effectLst/>
            <a:latin typeface="+mn-lt"/>
            <a:ea typeface="+mn-ea"/>
            <a:cs typeface="+mn-cs"/>
          </a:endParaRPr>
        </a:p>
        <a:p>
          <a:pPr>
            <a:lnSpc>
              <a:spcPts val="1200"/>
            </a:lnSpc>
          </a:pPr>
          <a:r>
            <a:rPr lang="es-ES" sz="1100">
              <a:effectLst/>
              <a:latin typeface="+mn-lt"/>
              <a:ea typeface="+mn-ea"/>
              <a:cs typeface="+mn-cs"/>
            </a:rPr>
            <a:t>Haber avanzado en la </a:t>
          </a:r>
          <a:r>
            <a:rPr lang="es-ES" sz="1100" b="1">
              <a:effectLst/>
              <a:latin typeface="+mn-lt"/>
              <a:ea typeface="+mn-ea"/>
              <a:cs typeface="+mn-cs"/>
            </a:rPr>
            <a:t>descarbonización</a:t>
          </a:r>
          <a:r>
            <a:rPr lang="es-ES" sz="1100">
              <a:effectLst/>
              <a:latin typeface="+mn-lt"/>
              <a:ea typeface="+mn-ea"/>
              <a:cs typeface="+mn-cs"/>
            </a:rPr>
            <a:t> de la economía turística canaria, gracias al eficaz desarrollo e implementación de herramientas que aceleren la reducción de la Huella de Carbono de las empresas turísticas y del destino en su conjunto, de forma tal que Canarias sea el destino turístico que lidere la consecución de los objetivos de Glasgow por una década de acción climática. </a:t>
          </a:r>
        </a:p>
        <a:p>
          <a:pPr>
            <a:lnSpc>
              <a:spcPts val="1200"/>
            </a:lnSpc>
          </a:pPr>
          <a:endParaRPr lang="es-ES" sz="1100">
            <a:effectLst/>
            <a:latin typeface="+mn-lt"/>
            <a:ea typeface="+mn-ea"/>
            <a:cs typeface="+mn-cs"/>
          </a:endParaRPr>
        </a:p>
        <a:p>
          <a:pPr>
            <a:lnSpc>
              <a:spcPts val="1100"/>
            </a:lnSpc>
          </a:pPr>
          <a:r>
            <a:rPr lang="es-ES" sz="1100">
              <a:effectLst/>
              <a:latin typeface="+mn-lt"/>
              <a:ea typeface="+mn-ea"/>
              <a:cs typeface="+mn-cs"/>
            </a:rPr>
            <a:t>Haber aumentado los </a:t>
          </a:r>
          <a:r>
            <a:rPr lang="es-ES" sz="1100" b="1">
              <a:effectLst/>
              <a:latin typeface="+mn-lt"/>
              <a:ea typeface="+mn-ea"/>
              <a:cs typeface="+mn-cs"/>
            </a:rPr>
            <a:t>impactos positivos</a:t>
          </a:r>
          <a:r>
            <a:rPr lang="es-ES" sz="1100">
              <a:effectLst/>
              <a:latin typeface="+mn-lt"/>
              <a:ea typeface="+mn-ea"/>
              <a:cs typeface="+mn-cs"/>
            </a:rPr>
            <a:t> en los ciudadanos y la economía del archipiélago, por contar con un destino que ha reducido significativamente su impacto en el medio ambiente, que contribuye a la regeneración de este y haber aumentado los ingresos por turista y sus beneficios para ciudadanos y empresas.</a:t>
          </a:r>
        </a:p>
        <a:p>
          <a:pPr>
            <a:lnSpc>
              <a:spcPts val="1100"/>
            </a:lnSpc>
          </a:pPr>
          <a:endParaRPr lang="es-ES" sz="1100">
            <a:effectLst/>
            <a:latin typeface="+mn-lt"/>
            <a:ea typeface="+mn-ea"/>
            <a:cs typeface="+mn-cs"/>
          </a:endParaRPr>
        </a:p>
        <a:p>
          <a:pPr>
            <a:lnSpc>
              <a:spcPts val="1100"/>
            </a:lnSpc>
          </a:pPr>
          <a:endParaRPr lang="es-ES" sz="1100">
            <a:effectLst/>
            <a:latin typeface="+mn-lt"/>
            <a:ea typeface="+mn-ea"/>
            <a:cs typeface="+mn-cs"/>
          </a:endParaRPr>
        </a:p>
        <a:p>
          <a:pPr>
            <a:lnSpc>
              <a:spcPts val="1100"/>
            </a:lnSpc>
          </a:pPr>
          <a:r>
            <a:rPr lang="es-ES" sz="1100" b="1">
              <a:effectLst/>
              <a:latin typeface="+mn-lt"/>
              <a:ea typeface="+mn-ea"/>
              <a:cs typeface="+mn-cs"/>
            </a:rPr>
            <a:t>3. DATOS PRESUPUESTARIOS</a:t>
          </a:r>
        </a:p>
        <a:p>
          <a:pPr>
            <a:lnSpc>
              <a:spcPts val="1100"/>
            </a:lnSpc>
          </a:pPr>
          <a:endParaRPr lang="es-ES" sz="1100" b="1">
            <a:effectLst/>
            <a:latin typeface="+mn-lt"/>
            <a:ea typeface="+mn-ea"/>
            <a:cs typeface="+mn-cs"/>
          </a:endParaRPr>
        </a:p>
        <a:p>
          <a:pPr marL="0" marR="0" lvl="0" indent="0" algn="l" defTabSz="914400" rtl="1" eaLnBrk="1" fontAlgn="auto" latinLnBrk="0" hangingPunct="1">
            <a:lnSpc>
              <a:spcPts val="800"/>
            </a:lnSpc>
            <a:spcBef>
              <a:spcPts val="0"/>
            </a:spcBef>
            <a:spcAft>
              <a:spcPts val="0"/>
            </a:spcAft>
            <a:buClrTx/>
            <a:buSzTx/>
            <a:buFontTx/>
            <a:buNone/>
            <a:tabLst/>
            <a:defRPr sz="1000"/>
          </a:pPr>
          <a:endParaRPr kumimoji="0" lang="es-E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1" eaLnBrk="1" fontAlgn="auto" latinLnBrk="0" hangingPunct="1">
            <a:lnSpc>
              <a:spcPts val="800"/>
            </a:lnSpc>
            <a:spcBef>
              <a:spcPts val="0"/>
            </a:spcBef>
            <a:spcAft>
              <a:spcPts val="0"/>
            </a:spcAft>
            <a:buClrTx/>
            <a:buSzTx/>
            <a:buFontTx/>
            <a:buNone/>
            <a:tabLst/>
            <a:defRPr sz="1000"/>
          </a:pPr>
          <a:r>
            <a:rPr kumimoji="0" lang="es-ES" sz="1100" b="0" i="0" u="none" strike="noStrike" kern="0" cap="none" spc="0" normalizeH="0" baseline="0" noProof="0">
              <a:ln>
                <a:noFill/>
              </a:ln>
              <a:solidFill>
                <a:sysClr val="windowText" lastClr="000000"/>
              </a:solidFill>
              <a:effectLst/>
              <a:uLnTx/>
              <a:uFillTx/>
              <a:latin typeface="+mn-lt"/>
              <a:ea typeface="+mn-ea"/>
              <a:cs typeface="+mn-cs"/>
            </a:rPr>
            <a:t>3.1. Presupuesto de Capital:</a:t>
          </a:r>
        </a:p>
        <a:p>
          <a:pPr marL="0" marR="0" lvl="0" indent="0" algn="l" defTabSz="914400" rtl="1" eaLnBrk="1" fontAlgn="auto" latinLnBrk="0" hangingPunct="1">
            <a:lnSpc>
              <a:spcPts val="1200"/>
            </a:lnSpc>
            <a:spcBef>
              <a:spcPts val="0"/>
            </a:spcBef>
            <a:spcAft>
              <a:spcPts val="0"/>
            </a:spcAft>
            <a:buClrTx/>
            <a:buSzTx/>
            <a:buFontTx/>
            <a:buNone/>
            <a:tabLst/>
            <a:defRPr sz="1000"/>
          </a:pPr>
          <a:endParaRPr lang="es-ES" sz="1100" noProof="0">
            <a:effectLst/>
            <a:latin typeface="+mn-lt"/>
            <a:ea typeface="+mn-ea"/>
            <a:cs typeface="+mn-cs"/>
          </a:endParaRP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effectLst/>
              <a:latin typeface="+mn-lt"/>
              <a:ea typeface="+mn-ea"/>
              <a:cs typeface="+mn-cs"/>
            </a:rPr>
            <a:t>Flujos de efectivo de las actividades de inversión: No se pre</a:t>
          </a:r>
          <a:r>
            <a:rPr lang="es-ES" sz="1100" baseline="0" noProof="0">
              <a:effectLst/>
              <a:latin typeface="+mn-lt"/>
              <a:ea typeface="+mn-ea"/>
              <a:cs typeface="+mn-cs"/>
            </a:rPr>
            <a:t>ve</a:t>
          </a:r>
          <a:r>
            <a:rPr lang="es-ES" sz="1100" noProof="0">
              <a:effectLst/>
              <a:latin typeface="+mn-lt"/>
              <a:ea typeface="+mn-ea"/>
              <a:cs typeface="+mn-cs"/>
            </a:rPr>
            <a:t> flujo de efectivo por actividades de inversión de importe</a:t>
          </a:r>
          <a:r>
            <a:rPr lang="es-ES" sz="1100" baseline="0" noProof="0">
              <a:effectLst/>
              <a:latin typeface="+mn-lt"/>
              <a:ea typeface="+mn-ea"/>
              <a:cs typeface="+mn-cs"/>
            </a:rPr>
            <a:t> </a:t>
          </a:r>
          <a:r>
            <a:rPr lang="es-ES" sz="1100" noProof="0">
              <a:effectLst/>
              <a:latin typeface="+mn-lt"/>
              <a:ea typeface="+mn-ea"/>
              <a:cs typeface="+mn-cs"/>
            </a:rPr>
            <a:t>material.</a:t>
          </a: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a:pPr>
          <a:r>
            <a:rPr lang="es-ES" sz="1100" noProof="0">
              <a:effectLst/>
              <a:latin typeface="+mn-lt"/>
              <a:ea typeface="+mn-ea"/>
              <a:cs typeface="+mn-cs"/>
            </a:rPr>
            <a:t>Flujos de efectivo de las actividades de financiación: Está constituido por la aportación de socios para financiar los gastos de explotación, sin otro tipo de financiación externa.</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effectLst/>
              <a:latin typeface="+mn-lt"/>
              <a:ea typeface="+mn-ea"/>
              <a:cs typeface="+mn-cs"/>
            </a:rPr>
            <a:t>3.2. Presupuesto de Explotación:</a:t>
          </a:r>
        </a:p>
        <a:p>
          <a:pPr marL="0" marR="0" lvl="0" indent="0" algn="l" defTabSz="914400" rtl="1" eaLnBrk="1" fontAlgn="auto" latinLnBrk="0" hangingPunct="1">
            <a:lnSpc>
              <a:spcPts val="1200"/>
            </a:lnSpc>
            <a:spcBef>
              <a:spcPts val="0"/>
            </a:spcBef>
            <a:spcAft>
              <a:spcPts val="0"/>
            </a:spcAft>
            <a:buClrTx/>
            <a:buSzTx/>
            <a:buFontTx/>
            <a:buNone/>
            <a:tabLst/>
            <a:defRPr sz="1000"/>
          </a:pPr>
          <a:endParaRPr lang="es-ES" sz="1100" noProof="0">
            <a:effectLst/>
            <a:latin typeface="+mn-lt"/>
            <a:ea typeface="+mn-ea"/>
            <a:cs typeface="+mn-cs"/>
          </a:endParaRP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effectLst/>
              <a:latin typeface="+mn-lt"/>
              <a:ea typeface="+mn-ea"/>
              <a:cs typeface="+mn-cs"/>
            </a:rPr>
            <a:t>Flujos de efectivo de las actividades de explotación: Está formado básicamente por el resultado previsto de cierre del ejercicio más los ajustes del resultado por las amortizaciones del inmovilizado menos el traspaso a resultados de las subvenciones de capital. Se destaca:</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effectLst/>
              <a:latin typeface="+mn-lt"/>
              <a:ea typeface="+mn-ea"/>
              <a:cs typeface="+mn-cs"/>
            </a:rPr>
            <a:t> </a:t>
          </a:r>
        </a:p>
        <a:p>
          <a:pPr marL="0" marR="0" lvl="0" indent="0" algn="l" defTabSz="914400" rtl="1" eaLnBrk="1" fontAlgn="auto" latinLnBrk="0" hangingPunct="1">
            <a:lnSpc>
              <a:spcPts val="1200"/>
            </a:lnSpc>
            <a:spcBef>
              <a:spcPts val="0"/>
            </a:spcBef>
            <a:spcAft>
              <a:spcPts val="0"/>
            </a:spcAft>
            <a:buClrTx/>
            <a:buSzTx/>
            <a:buFontTx/>
            <a:buNone/>
            <a:tabLst/>
            <a:defRPr sz="1000"/>
          </a:pPr>
          <a:r>
            <a:rPr lang="es-ES" sz="1100" noProof="0">
              <a:effectLst/>
              <a:latin typeface="+mn-lt"/>
              <a:ea typeface="+mn-ea"/>
              <a:cs typeface="+mn-cs"/>
            </a:rPr>
            <a:t>Ingresos:</a:t>
          </a:r>
        </a:p>
        <a:p>
          <a:pPr marL="0" marR="0" lvl="0" indent="0" algn="l" defTabSz="914400" rtl="1" eaLnBrk="1" fontAlgn="auto" latinLnBrk="0" hangingPunct="1">
            <a:lnSpc>
              <a:spcPts val="1200"/>
            </a:lnSpc>
            <a:spcBef>
              <a:spcPts val="0"/>
            </a:spcBef>
            <a:spcAft>
              <a:spcPts val="0"/>
            </a:spcAft>
            <a:buClrTx/>
            <a:buSzTx/>
            <a:buFontTx/>
            <a:buNone/>
            <a:tabLst/>
            <a:defRPr/>
          </a:pPr>
          <a:endParaRPr lang="es-ES" sz="1100" noProof="0">
            <a:effectLst/>
            <a:latin typeface="+mn-lt"/>
            <a:ea typeface="+mn-ea"/>
            <a:cs typeface="+mn-cs"/>
          </a:endParaRPr>
        </a:p>
        <a:p>
          <a:r>
            <a:rPr lang="es-ES" sz="1100">
              <a:effectLst/>
              <a:latin typeface="+mn-lt"/>
              <a:ea typeface="+mn-ea"/>
              <a:cs typeface="+mn-cs"/>
            </a:rPr>
            <a:t>Las cifras aportadas como ingresos se identifican con:</a:t>
          </a:r>
        </a:p>
        <a:p>
          <a:endParaRPr lang="es-ES">
            <a:effectLst/>
          </a:endParaRPr>
        </a:p>
        <a:p>
          <a:r>
            <a:rPr lang="es-ES" sz="1100">
              <a:effectLst/>
              <a:latin typeface="+mn-lt"/>
              <a:ea typeface="+mn-ea"/>
              <a:cs typeface="+mn-cs"/>
            </a:rPr>
            <a:t>- Ingresos por Convenios cerrados con la Consejería de Turismo y Empleo.</a:t>
          </a:r>
        </a:p>
        <a:p>
          <a:endParaRPr lang="es-ES">
            <a:effectLst/>
          </a:endParaRPr>
        </a:p>
        <a:p>
          <a:r>
            <a:rPr lang="es-ES" sz="1100">
              <a:effectLst/>
              <a:latin typeface="+mn-lt"/>
              <a:ea typeface="+mn-ea"/>
              <a:cs typeface="+mn-cs"/>
            </a:rPr>
            <a:t>- Las subvenciones concertadas con la Consejería de Turismo y Empleo, para las que se incluyen aquellas, entre otras, las previstas para "Desarrollo del Plan Promocional, Programa Operativo FEDER2021/2027" por 12.575.000 €.</a:t>
          </a:r>
        </a:p>
        <a:p>
          <a:endParaRPr lang="es-ES">
            <a:effectLst/>
          </a:endParaRPr>
        </a:p>
        <a:p>
          <a:r>
            <a:rPr lang="es-ES" sz="1100">
              <a:effectLst/>
              <a:latin typeface="+mn-lt"/>
              <a:ea typeface="+mn-ea"/>
              <a:cs typeface="+mn-cs"/>
            </a:rPr>
            <a:t>- Y, por último, se estima que parte de</a:t>
          </a:r>
          <a:r>
            <a:rPr lang="es-ES" sz="1100" baseline="0">
              <a:effectLst/>
              <a:latin typeface="+mn-lt"/>
              <a:ea typeface="+mn-ea"/>
              <a:cs typeface="+mn-cs"/>
            </a:rPr>
            <a:t> </a:t>
          </a:r>
          <a:r>
            <a:rPr lang="es-ES" sz="1100">
              <a:effectLst/>
              <a:latin typeface="+mn-lt"/>
              <a:ea typeface="+mn-ea"/>
              <a:cs typeface="+mn-cs"/>
            </a:rPr>
            <a:t>las aportaciones MRR tanto Extra Peninsular como de Cohesión se imputaran como resultados de otros ejercicios.</a:t>
          </a:r>
          <a:endParaRPr lang="es-ES">
            <a:effectLst/>
          </a:endParaRPr>
        </a:p>
        <a:p>
          <a:pPr marL="0" marR="0" lvl="0" indent="0" algn="l" defTabSz="914400" rtl="1" eaLnBrk="1" fontAlgn="auto" latinLnBrk="0" hangingPunct="1">
            <a:lnSpc>
              <a:spcPts val="1200"/>
            </a:lnSpc>
            <a:spcBef>
              <a:spcPts val="0"/>
            </a:spcBef>
            <a:spcAft>
              <a:spcPts val="0"/>
            </a:spcAft>
            <a:buClrTx/>
            <a:buSzTx/>
            <a:buFontTx/>
            <a:buNone/>
            <a:tabLst/>
            <a:defRPr/>
          </a:pPr>
          <a:endParaRPr lang="es-ES" sz="1100" noProof="0">
            <a:effectLst/>
            <a:latin typeface="+mn-lt"/>
            <a:ea typeface="+mn-ea"/>
            <a:cs typeface="+mn-cs"/>
          </a:endParaRPr>
        </a:p>
        <a:p>
          <a:pPr marL="0" marR="0" lvl="0" indent="0" algn="l" defTabSz="914400" rtl="1" eaLnBrk="1" fontAlgn="auto" latinLnBrk="0" hangingPunct="1">
            <a:lnSpc>
              <a:spcPts val="1100"/>
            </a:lnSpc>
            <a:spcBef>
              <a:spcPts val="0"/>
            </a:spcBef>
            <a:spcAft>
              <a:spcPts val="0"/>
            </a:spcAft>
            <a:buClrTx/>
            <a:buSzTx/>
            <a:buFontTx/>
            <a:buNone/>
            <a:tabLst/>
            <a:defRPr/>
          </a:pPr>
          <a:r>
            <a:rPr lang="es-ES" sz="1100" noProof="0">
              <a:effectLst/>
              <a:latin typeface="+mn-lt"/>
              <a:ea typeface="+mn-ea"/>
              <a:cs typeface="+mn-cs"/>
            </a:rPr>
            <a:t>   </a:t>
          </a:r>
        </a:p>
        <a:p>
          <a:pPr marL="0" marR="0" lvl="0" indent="0" algn="l" defTabSz="914400" rtl="1" eaLnBrk="1" fontAlgn="auto" latinLnBrk="0" hangingPunct="1">
            <a:lnSpc>
              <a:spcPts val="1100"/>
            </a:lnSpc>
            <a:spcBef>
              <a:spcPts val="0"/>
            </a:spcBef>
            <a:spcAft>
              <a:spcPts val="0"/>
            </a:spcAft>
            <a:buClrTx/>
            <a:buSzTx/>
            <a:buFontTx/>
            <a:buNone/>
            <a:tabLst/>
            <a:defRPr/>
          </a:pPr>
          <a:r>
            <a:rPr lang="es-ES" sz="1100" noProof="0">
              <a:effectLst/>
              <a:latin typeface="+mn-lt"/>
              <a:ea typeface="+mn-ea"/>
              <a:cs typeface="+mn-cs"/>
            </a:rPr>
            <a:t>Gastos:</a:t>
          </a:r>
        </a:p>
        <a:p>
          <a:pPr marL="0" marR="0" lvl="0" indent="0" algn="l" defTabSz="914400" rtl="1" eaLnBrk="1" fontAlgn="auto" latinLnBrk="0" hangingPunct="1">
            <a:lnSpc>
              <a:spcPts val="1100"/>
            </a:lnSpc>
            <a:spcBef>
              <a:spcPts val="0"/>
            </a:spcBef>
            <a:spcAft>
              <a:spcPts val="0"/>
            </a:spcAft>
            <a:buClrTx/>
            <a:buSzTx/>
            <a:buFontTx/>
            <a:buNone/>
            <a:tabLst/>
            <a:defRPr/>
          </a:pPr>
          <a:endParaRPr lang="es-ES" sz="1100">
            <a:effectLst/>
            <a:latin typeface="+mn-lt"/>
            <a:ea typeface="+mn-ea"/>
            <a:cs typeface="+mn-cs"/>
          </a:endParaRPr>
        </a:p>
        <a:p>
          <a:pPr>
            <a:lnSpc>
              <a:spcPts val="1100"/>
            </a:lnSpc>
          </a:pPr>
          <a:r>
            <a:rPr lang="es-ES" sz="1100">
              <a:effectLst/>
              <a:latin typeface="+mn-lt"/>
              <a:ea typeface="+mn-ea"/>
              <a:cs typeface="+mn-cs"/>
            </a:rPr>
            <a:t>- Los gastos de "Aprovisionamiento" y los "Otros gastos de Explotación" se han estimado teniendo en cuenta la experiencia en años anteriores sobre el volumen de ingresos y los planes de actuación definidos por la Dirección.</a:t>
          </a:r>
        </a:p>
        <a:p>
          <a:pPr>
            <a:lnSpc>
              <a:spcPts val="1100"/>
            </a:lnSpc>
          </a:pPr>
          <a:endParaRPr lang="es-ES" sz="1100">
            <a:effectLst/>
            <a:latin typeface="+mn-lt"/>
            <a:ea typeface="+mn-ea"/>
            <a:cs typeface="+mn-cs"/>
          </a:endParaRPr>
        </a:p>
        <a:p>
          <a:pPr>
            <a:lnSpc>
              <a:spcPts val="1200"/>
            </a:lnSpc>
          </a:pPr>
          <a:r>
            <a:rPr lang="es-ES" sz="1100">
              <a:effectLst/>
              <a:latin typeface="+mn-lt"/>
              <a:ea typeface="+mn-ea"/>
              <a:cs typeface="+mn-cs"/>
            </a:rPr>
            <a:t>- Los gastos de personal, reflejan por una parte la totalidad de la plantilla recogida en el IPE y, por otro lado, los contratos eventuales necesarios para poder acometer los servicios ofrecidos para partida de ingresos por Convenios.</a:t>
          </a:r>
        </a:p>
        <a:p>
          <a:pPr>
            <a:lnSpc>
              <a:spcPts val="1200"/>
            </a:lnSpc>
          </a:pPr>
          <a:endParaRPr lang="es-ES" sz="1100">
            <a:effectLst/>
            <a:latin typeface="+mn-lt"/>
            <a:ea typeface="+mn-ea"/>
            <a:cs typeface="+mn-cs"/>
          </a:endParaRPr>
        </a:p>
        <a:p>
          <a:pPr>
            <a:lnSpc>
              <a:spcPts val="1100"/>
            </a:lnSpc>
          </a:pPr>
          <a:r>
            <a:rPr lang="es-ES" sz="1100">
              <a:effectLst/>
              <a:latin typeface="+mn-lt"/>
              <a:ea typeface="+mn-ea"/>
              <a:cs typeface="+mn-cs"/>
            </a:rPr>
            <a:t>- No se estiman gastos excepcionales o financieros dado que a la fecha de esta estimación no son materiales. </a:t>
          </a:r>
        </a:p>
        <a:p>
          <a:pPr>
            <a:lnSpc>
              <a:spcPts val="1200"/>
            </a:lnSpc>
          </a:pPr>
          <a:r>
            <a:rPr lang="es-ES" sz="1100">
              <a:effectLst/>
              <a:latin typeface="+mn-lt"/>
              <a:ea typeface="+mn-ea"/>
              <a:cs typeface="+mn-cs"/>
            </a:rPr>
            <a:t> </a:t>
          </a:r>
        </a:p>
        <a:p>
          <a:pPr algn="l" rtl="1">
            <a:lnSpc>
              <a:spcPts val="900"/>
            </a:lnSpc>
            <a:defRPr sz="1000"/>
          </a:pPr>
          <a:r>
            <a:rPr lang="es-ES" sz="1100" b="0" i="0" u="none" strike="noStrike" baseline="0">
              <a:solidFill>
                <a:srgbClr val="000000"/>
              </a:solidFill>
              <a:latin typeface="+mn-lt"/>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lene\AppData\Local\Microsoft\Windows\INetCache\Content.Outlook\0UYJ30SF\promotur%20definitivo%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OTUR"/>
    </sheetNames>
    <sheetDataSet>
      <sheetData sheetId="0">
        <row r="3">
          <cell r="F3" t="str">
            <v>GASTOS DE PROMOCIÓN TURÍSTICA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6E53-42BA-4234-98CD-AE74C1DCFBB4}">
  <sheetPr>
    <pageSetUpPr fitToPage="1"/>
  </sheetPr>
  <dimension ref="A1:N86"/>
  <sheetViews>
    <sheetView zoomScale="80" zoomScaleNormal="80" workbookViewId="0">
      <selection activeCell="E7" sqref="E7"/>
    </sheetView>
  </sheetViews>
  <sheetFormatPr baseColWidth="10" defaultColWidth="8.88671875" defaultRowHeight="13.2" x14ac:dyDescent="0.25"/>
  <cols>
    <col min="1" max="1" width="91.6640625" bestFit="1" customWidth="1"/>
    <col min="2" max="2" width="14.88671875" hidden="1" customWidth="1"/>
    <col min="3" max="3" width="14.5546875" bestFit="1" customWidth="1"/>
    <col min="4" max="4" width="14.44140625" bestFit="1" customWidth="1"/>
    <col min="5" max="5" width="15.33203125" customWidth="1"/>
    <col min="6" max="6" width="16.6640625" customWidth="1"/>
    <col min="7" max="7" width="16.5546875" bestFit="1" customWidth="1"/>
    <col min="8" max="8" width="12.44140625" bestFit="1" customWidth="1"/>
    <col min="9" max="256" width="11.44140625" customWidth="1"/>
  </cols>
  <sheetData>
    <row r="1" spans="1:14" ht="15.75" customHeight="1" x14ac:dyDescent="0.25">
      <c r="A1" s="3" t="s">
        <v>0</v>
      </c>
      <c r="B1" s="146"/>
      <c r="C1" s="24"/>
      <c r="D1" s="147">
        <v>2026</v>
      </c>
      <c r="F1" s="168"/>
      <c r="G1" s="168"/>
      <c r="H1" s="168"/>
      <c r="I1" s="168"/>
      <c r="J1" s="168"/>
      <c r="K1" s="168"/>
      <c r="L1" s="168"/>
      <c r="M1" s="168"/>
      <c r="N1" s="168"/>
    </row>
    <row r="2" spans="1:14" ht="15.75" customHeight="1" x14ac:dyDescent="0.25">
      <c r="A2" s="148" t="s">
        <v>1</v>
      </c>
      <c r="B2" s="149"/>
      <c r="D2" s="150" t="s">
        <v>2</v>
      </c>
      <c r="F2" s="168"/>
      <c r="G2" s="168"/>
      <c r="H2" s="168"/>
      <c r="I2" s="168"/>
      <c r="J2" s="168"/>
      <c r="K2" s="168"/>
      <c r="L2" s="168"/>
      <c r="M2" s="168"/>
      <c r="N2" s="168"/>
    </row>
    <row r="3" spans="1:14" ht="15.75" customHeight="1" x14ac:dyDescent="0.25">
      <c r="A3" s="3" t="s">
        <v>3</v>
      </c>
      <c r="B3" s="151"/>
      <c r="C3" s="151"/>
      <c r="D3" s="41"/>
      <c r="F3" s="168"/>
      <c r="G3" s="168"/>
      <c r="H3" s="168"/>
      <c r="I3" s="168"/>
      <c r="J3" s="168"/>
      <c r="K3" s="168"/>
      <c r="L3" s="168"/>
      <c r="M3" s="168"/>
      <c r="N3" s="168"/>
    </row>
    <row r="4" spans="1:14" x14ac:dyDescent="0.25">
      <c r="A4" s="3"/>
      <c r="B4" s="55" t="s">
        <v>4</v>
      </c>
      <c r="C4" s="55" t="s">
        <v>5</v>
      </c>
      <c r="D4" s="55" t="s">
        <v>6</v>
      </c>
      <c r="E4" s="55" t="s">
        <v>7</v>
      </c>
      <c r="F4" s="168"/>
      <c r="G4" s="168"/>
      <c r="H4" s="168"/>
      <c r="I4" s="168"/>
      <c r="J4" s="168"/>
      <c r="K4" s="168"/>
      <c r="L4" s="168"/>
      <c r="M4" s="168"/>
      <c r="N4" s="168"/>
    </row>
    <row r="5" spans="1:14" x14ac:dyDescent="0.25">
      <c r="A5" s="12" t="s">
        <v>8</v>
      </c>
      <c r="B5" s="37"/>
      <c r="C5" s="37"/>
      <c r="D5" s="19"/>
      <c r="E5" s="19"/>
      <c r="F5" s="168"/>
      <c r="G5" s="168"/>
      <c r="H5" s="168"/>
      <c r="I5" s="168"/>
      <c r="J5" s="168"/>
      <c r="K5" s="168"/>
      <c r="L5" s="168"/>
      <c r="M5" s="168"/>
      <c r="N5" s="168"/>
    </row>
    <row r="6" spans="1:14" x14ac:dyDescent="0.25">
      <c r="A6" s="38" t="s">
        <v>9</v>
      </c>
      <c r="B6" s="20">
        <f>'Pda-Ganc'!B69</f>
        <v>-2327888.0000000047</v>
      </c>
      <c r="C6" s="20">
        <f>'Balance-2'!C19</f>
        <v>-3590000</v>
      </c>
      <c r="D6" s="20">
        <v>-2327887.9954999979</v>
      </c>
      <c r="E6" s="20">
        <f>'Pda-Ganc'!H69</f>
        <v>-3579573.0000000051</v>
      </c>
      <c r="F6" s="168"/>
      <c r="G6" s="168"/>
      <c r="H6" s="168"/>
      <c r="I6" s="168"/>
      <c r="J6" s="168"/>
      <c r="K6" s="168"/>
      <c r="L6" s="168"/>
      <c r="M6" s="168"/>
      <c r="N6" s="168"/>
    </row>
    <row r="7" spans="1:14" x14ac:dyDescent="0.25">
      <c r="A7" s="39" t="s">
        <v>10</v>
      </c>
      <c r="B7" s="30">
        <f>SUM(B8:B18)</f>
        <v>62061.350000000006</v>
      </c>
      <c r="C7" s="30">
        <f>SUM(C8:C18)</f>
        <v>-129787.83000000002</v>
      </c>
      <c r="D7" s="30">
        <f>D8+D11</f>
        <v>101099</v>
      </c>
      <c r="E7" s="30">
        <f>SUM(E8:E18)</f>
        <v>60271.21</v>
      </c>
      <c r="F7" s="168"/>
      <c r="G7" s="168"/>
      <c r="H7" s="168"/>
      <c r="I7" s="168"/>
      <c r="J7" s="168"/>
      <c r="K7" s="168"/>
      <c r="L7" s="168"/>
      <c r="M7" s="168"/>
      <c r="N7" s="168"/>
    </row>
    <row r="8" spans="1:14" x14ac:dyDescent="0.25">
      <c r="A8" s="14" t="s">
        <v>11</v>
      </c>
      <c r="B8" s="21">
        <v>133832.51</v>
      </c>
      <c r="C8" s="21">
        <f>-'Pda-Ganc'!D38</f>
        <v>99740.87</v>
      </c>
      <c r="D8" s="21">
        <v>130000</v>
      </c>
      <c r="E8" s="21">
        <f>-'Pda-Ganc'!H38</f>
        <v>60271.21</v>
      </c>
      <c r="F8" s="168"/>
      <c r="G8" s="169"/>
      <c r="H8" s="169"/>
      <c r="I8" s="168"/>
      <c r="J8" s="168"/>
      <c r="K8" s="168"/>
      <c r="L8" s="168"/>
      <c r="M8" s="168"/>
      <c r="N8" s="168"/>
    </row>
    <row r="9" spans="1:14" x14ac:dyDescent="0.25">
      <c r="A9" s="14" t="s">
        <v>12</v>
      </c>
      <c r="B9" s="21"/>
      <c r="C9" s="21"/>
      <c r="D9" s="21"/>
      <c r="E9" s="21"/>
      <c r="F9" s="168"/>
      <c r="G9" s="168"/>
      <c r="H9" s="168"/>
      <c r="I9" s="168"/>
      <c r="J9" s="168"/>
      <c r="K9" s="168"/>
      <c r="L9" s="168"/>
      <c r="M9" s="168"/>
      <c r="N9" s="168"/>
    </row>
    <row r="10" spans="1:14" x14ac:dyDescent="0.25">
      <c r="A10" s="14" t="s">
        <v>13</v>
      </c>
      <c r="B10" s="21">
        <v>-71771.25</v>
      </c>
      <c r="C10" s="21"/>
      <c r="D10" s="21"/>
      <c r="E10" s="21"/>
      <c r="F10" s="168"/>
      <c r="G10" s="168"/>
      <c r="H10" s="168"/>
      <c r="I10" s="168"/>
      <c r="J10" s="168"/>
      <c r="K10" s="168"/>
      <c r="L10" s="168"/>
      <c r="M10" s="168"/>
      <c r="N10" s="168"/>
    </row>
    <row r="11" spans="1:14" x14ac:dyDescent="0.25">
      <c r="A11" s="14" t="s">
        <v>14</v>
      </c>
      <c r="B11" s="21"/>
      <c r="C11" s="21">
        <f>-'Pda-Ganc'!D39</f>
        <v>-48649.38</v>
      </c>
      <c r="D11" s="21">
        <v>-28901</v>
      </c>
      <c r="E11" s="21">
        <f>-'Pda-Ganc'!H39</f>
        <v>0</v>
      </c>
      <c r="F11" s="168"/>
      <c r="G11" s="168"/>
      <c r="H11" s="168"/>
      <c r="I11" s="168"/>
      <c r="J11" s="168"/>
      <c r="K11" s="168"/>
      <c r="L11" s="168"/>
      <c r="M11" s="168"/>
      <c r="N11" s="168"/>
    </row>
    <row r="12" spans="1:14" x14ac:dyDescent="0.25">
      <c r="A12" s="14" t="s">
        <v>15</v>
      </c>
      <c r="B12" s="21"/>
      <c r="C12" s="21"/>
      <c r="D12" s="21"/>
      <c r="E12" s="21"/>
      <c r="F12" s="168"/>
      <c r="G12" s="168"/>
      <c r="H12" s="168"/>
      <c r="I12" s="168"/>
      <c r="J12" s="168"/>
      <c r="K12" s="168"/>
      <c r="L12" s="168"/>
      <c r="M12" s="168"/>
      <c r="N12" s="168"/>
    </row>
    <row r="13" spans="1:14" x14ac:dyDescent="0.25">
      <c r="A13" s="14" t="s">
        <v>16</v>
      </c>
      <c r="B13" s="21"/>
      <c r="C13" s="21"/>
      <c r="D13" s="21"/>
      <c r="E13" s="21"/>
      <c r="F13" s="168"/>
      <c r="G13" s="168"/>
      <c r="H13" s="168"/>
      <c r="I13" s="168"/>
      <c r="J13" s="168"/>
      <c r="K13" s="168"/>
      <c r="L13" s="168"/>
      <c r="M13" s="168"/>
      <c r="N13" s="168"/>
    </row>
    <row r="14" spans="1:14" x14ac:dyDescent="0.25">
      <c r="A14" s="14" t="s">
        <v>17</v>
      </c>
      <c r="B14" s="21">
        <v>0</v>
      </c>
      <c r="C14" s="21">
        <f>-'Pda-Ganc'!D49</f>
        <v>-180879.32</v>
      </c>
      <c r="D14" s="21">
        <v>0</v>
      </c>
      <c r="E14" s="21">
        <f>-'Pda-Ganc'!G49</f>
        <v>0</v>
      </c>
      <c r="F14" s="168"/>
      <c r="G14" s="168"/>
      <c r="H14" s="168"/>
      <c r="I14" s="168"/>
      <c r="J14" s="168"/>
      <c r="K14" s="168"/>
      <c r="L14" s="168"/>
      <c r="M14" s="168"/>
      <c r="N14" s="168"/>
    </row>
    <row r="15" spans="1:14" x14ac:dyDescent="0.25">
      <c r="A15" s="14" t="s">
        <v>18</v>
      </c>
      <c r="B15" s="21">
        <v>0</v>
      </c>
      <c r="C15" s="21">
        <f>-'Pda-Ganc'!D52</f>
        <v>0</v>
      </c>
      <c r="D15" s="21">
        <v>0</v>
      </c>
      <c r="E15" s="21">
        <f>-'Pda-Ganc'!G52</f>
        <v>0</v>
      </c>
      <c r="F15" s="168"/>
      <c r="G15" s="168"/>
      <c r="H15" s="168"/>
      <c r="I15" s="168"/>
      <c r="J15" s="168"/>
      <c r="K15" s="168"/>
      <c r="L15" s="168"/>
      <c r="M15" s="168"/>
      <c r="N15" s="168"/>
    </row>
    <row r="16" spans="1:14" x14ac:dyDescent="0.25">
      <c r="A16" s="14" t="s">
        <v>19</v>
      </c>
      <c r="B16" s="21">
        <v>0.09</v>
      </c>
      <c r="C16" s="21">
        <f>-'Pda-Ganc'!D59</f>
        <v>0</v>
      </c>
      <c r="D16" s="21">
        <v>0</v>
      </c>
      <c r="E16" s="21">
        <f>-'Pda-Ganc'!G59</f>
        <v>0</v>
      </c>
      <c r="F16" s="168"/>
      <c r="G16" s="168"/>
      <c r="H16" s="168"/>
      <c r="I16" s="168"/>
      <c r="J16" s="168"/>
      <c r="K16" s="168"/>
      <c r="L16" s="168"/>
      <c r="M16" s="168"/>
      <c r="N16" s="168"/>
    </row>
    <row r="17" spans="1:14" x14ac:dyDescent="0.25">
      <c r="A17" s="14" t="s">
        <v>20</v>
      </c>
      <c r="B17" s="21"/>
      <c r="C17" s="21"/>
      <c r="D17" s="21"/>
      <c r="E17" s="21"/>
      <c r="F17" s="168"/>
      <c r="G17" s="168"/>
      <c r="H17" s="168"/>
      <c r="I17" s="168"/>
      <c r="J17" s="168"/>
      <c r="K17" s="168"/>
      <c r="L17" s="168"/>
      <c r="M17" s="168"/>
      <c r="N17" s="168"/>
    </row>
    <row r="18" spans="1:14" x14ac:dyDescent="0.25">
      <c r="A18" s="14" t="s">
        <v>21</v>
      </c>
      <c r="B18" s="21"/>
      <c r="C18" s="21"/>
      <c r="D18" s="21"/>
      <c r="E18" s="21"/>
      <c r="F18" s="168"/>
      <c r="G18" s="168"/>
      <c r="H18" s="168"/>
      <c r="I18" s="168"/>
      <c r="J18" s="168"/>
      <c r="K18" s="168"/>
      <c r="L18" s="168"/>
      <c r="M18" s="168"/>
      <c r="N18" s="168"/>
    </row>
    <row r="19" spans="1:14" x14ac:dyDescent="0.25">
      <c r="A19" s="39" t="s">
        <v>22</v>
      </c>
      <c r="B19" s="30">
        <f>SUM(B20:B25)</f>
        <v>6324177.5600000024</v>
      </c>
      <c r="C19" s="30">
        <f>SUM(C20:C25)</f>
        <v>-1611804.5300000012</v>
      </c>
      <c r="D19" s="178">
        <f>D21+D22+D23+D24+D25</f>
        <v>-7677508.1499999985</v>
      </c>
      <c r="E19" s="30">
        <f>SUM(E20:E25)</f>
        <v>-1210271.209999999</v>
      </c>
      <c r="F19" s="168"/>
      <c r="G19" s="168"/>
      <c r="H19" s="168"/>
      <c r="I19" s="168"/>
      <c r="J19" s="168"/>
      <c r="K19" s="168"/>
      <c r="L19" s="168"/>
      <c r="M19" s="168"/>
      <c r="N19" s="168"/>
    </row>
    <row r="20" spans="1:14" x14ac:dyDescent="0.25">
      <c r="A20" s="14" t="s">
        <v>23</v>
      </c>
      <c r="B20" s="21"/>
      <c r="C20" s="21"/>
      <c r="D20" s="167"/>
      <c r="E20" s="21"/>
      <c r="F20" s="168"/>
      <c r="G20" s="168"/>
      <c r="H20" s="168"/>
      <c r="I20" s="168"/>
      <c r="J20" s="168"/>
      <c r="K20" s="168"/>
      <c r="L20" s="168"/>
      <c r="M20" s="168"/>
      <c r="N20" s="168"/>
    </row>
    <row r="21" spans="1:14" x14ac:dyDescent="0.25">
      <c r="A21" s="14" t="s">
        <v>24</v>
      </c>
      <c r="B21" s="21">
        <v>198055.82</v>
      </c>
      <c r="C21" s="21">
        <v>-276067.73</v>
      </c>
      <c r="D21" s="167">
        <v>-3123843.2899999991</v>
      </c>
      <c r="E21" s="21">
        <f>-'Balance-1'!G44</f>
        <v>-8768401.6999999993</v>
      </c>
      <c r="F21" s="168"/>
      <c r="G21" s="168"/>
      <c r="H21" s="168"/>
      <c r="I21" s="168"/>
      <c r="J21" s="168"/>
      <c r="K21" s="168"/>
      <c r="L21" s="168"/>
      <c r="M21" s="168"/>
      <c r="N21" s="168"/>
    </row>
    <row r="22" spans="1:14" x14ac:dyDescent="0.25">
      <c r="A22" s="14" t="s">
        <v>25</v>
      </c>
      <c r="B22" s="21">
        <v>26045851.960000001</v>
      </c>
      <c r="C22" s="21">
        <v>19270750.449999999</v>
      </c>
      <c r="D22" s="167">
        <v>298365.04000000004</v>
      </c>
      <c r="E22" s="21">
        <f>-'Balance-1'!G64</f>
        <v>700000</v>
      </c>
      <c r="F22" s="168"/>
      <c r="G22" s="175"/>
      <c r="H22" s="168"/>
      <c r="I22" s="168"/>
      <c r="J22" s="168"/>
      <c r="K22" s="168"/>
      <c r="L22" s="168"/>
      <c r="M22" s="168"/>
      <c r="N22" s="168"/>
    </row>
    <row r="23" spans="1:14" x14ac:dyDescent="0.25">
      <c r="A23" s="14" t="s">
        <v>26</v>
      </c>
      <c r="B23" s="21">
        <v>2997965.12</v>
      </c>
      <c r="C23" s="21">
        <v>6390730.46</v>
      </c>
      <c r="D23" s="167">
        <f>1101205.84-G43</f>
        <v>-4870310.43</v>
      </c>
      <c r="E23" s="21">
        <f>'Balance-2'!G43+190000-9122.85</f>
        <v>6858130.4900000002</v>
      </c>
      <c r="F23" s="168"/>
      <c r="G23" s="168"/>
      <c r="H23" s="168"/>
      <c r="I23" s="168"/>
      <c r="J23" s="168"/>
      <c r="K23" s="168"/>
      <c r="L23" s="168"/>
      <c r="M23" s="168"/>
      <c r="N23" s="168"/>
    </row>
    <row r="24" spans="1:14" x14ac:dyDescent="0.25">
      <c r="A24" s="14" t="s">
        <v>27</v>
      </c>
      <c r="B24" s="21">
        <v>1252609.3899999999</v>
      </c>
      <c r="C24" s="21">
        <v>-1489566.66</v>
      </c>
      <c r="D24" s="167">
        <v>0</v>
      </c>
      <c r="E24" s="21">
        <f>-'Balance-2'!D61+'Balance-2'!E61</f>
        <v>0</v>
      </c>
      <c r="F24" s="168"/>
      <c r="G24" s="168"/>
      <c r="H24" s="168"/>
      <c r="I24" s="168"/>
      <c r="J24" s="168"/>
      <c r="K24" s="168"/>
      <c r="L24" s="168"/>
      <c r="M24" s="168"/>
      <c r="N24" s="168"/>
    </row>
    <row r="25" spans="1:14" x14ac:dyDescent="0.25">
      <c r="A25" s="14" t="s">
        <v>28</v>
      </c>
      <c r="B25" s="21">
        <v>-24170304.73</v>
      </c>
      <c r="C25" s="21">
        <v>-25507651.050000001</v>
      </c>
      <c r="D25" s="167">
        <v>18280.53</v>
      </c>
      <c r="E25" s="21">
        <f>('Balance-2'!G26)</f>
        <v>0</v>
      </c>
      <c r="F25" s="168"/>
      <c r="G25" s="168"/>
      <c r="H25" s="168"/>
      <c r="I25" s="168"/>
      <c r="J25" s="168"/>
      <c r="K25" s="168"/>
      <c r="L25" s="168"/>
      <c r="M25" s="168"/>
      <c r="N25" s="168"/>
    </row>
    <row r="26" spans="1:14" x14ac:dyDescent="0.25">
      <c r="A26" s="39" t="s">
        <v>29</v>
      </c>
      <c r="B26" s="30">
        <f>SUM(B27:B31)</f>
        <v>0</v>
      </c>
      <c r="C26" s="30">
        <f>SUM(C27:C31)</f>
        <v>188068.25</v>
      </c>
      <c r="D26" s="178">
        <v>0</v>
      </c>
      <c r="E26" s="30">
        <f>SUM(E27:E31)</f>
        <v>0</v>
      </c>
      <c r="F26" s="168"/>
      <c r="G26" s="168"/>
      <c r="H26" s="168"/>
      <c r="I26" s="168"/>
      <c r="J26" s="168"/>
      <c r="K26" s="168"/>
      <c r="L26" s="168"/>
      <c r="M26" s="168"/>
      <c r="N26" s="168"/>
    </row>
    <row r="27" spans="1:14" x14ac:dyDescent="0.25">
      <c r="A27" s="14" t="s">
        <v>30</v>
      </c>
      <c r="B27" s="21">
        <v>0</v>
      </c>
      <c r="C27" s="21">
        <f>'Pda-Ganc'!D54</f>
        <v>0</v>
      </c>
      <c r="D27" s="167">
        <v>0</v>
      </c>
      <c r="E27" s="21">
        <f>'Pda-Ganc'!G54</f>
        <v>0</v>
      </c>
      <c r="F27" s="168"/>
      <c r="G27" s="168"/>
      <c r="H27" s="168"/>
      <c r="I27" s="168"/>
      <c r="J27" s="168"/>
      <c r="K27" s="168"/>
      <c r="L27" s="168"/>
      <c r="M27" s="168"/>
      <c r="N27" s="168"/>
    </row>
    <row r="28" spans="1:14" x14ac:dyDescent="0.25">
      <c r="A28" s="14" t="s">
        <v>31</v>
      </c>
      <c r="B28" s="21"/>
      <c r="C28" s="21"/>
      <c r="D28" s="167"/>
      <c r="E28" s="21"/>
      <c r="F28" s="168"/>
      <c r="G28" s="168"/>
      <c r="H28" s="168"/>
      <c r="I28" s="168"/>
      <c r="J28" s="168"/>
      <c r="K28" s="168"/>
      <c r="L28" s="168"/>
      <c r="M28" s="168"/>
      <c r="N28" s="168"/>
    </row>
    <row r="29" spans="1:14" x14ac:dyDescent="0.25">
      <c r="A29" s="14" t="s">
        <v>32</v>
      </c>
      <c r="B29" s="21">
        <v>0</v>
      </c>
      <c r="C29" s="21">
        <v>188068.25</v>
      </c>
      <c r="D29" s="167">
        <v>0</v>
      </c>
      <c r="E29" s="21">
        <f>'Pda-Ganc'!G45</f>
        <v>0</v>
      </c>
      <c r="F29" s="168"/>
      <c r="G29" s="168"/>
      <c r="H29" s="168"/>
      <c r="I29" s="168"/>
      <c r="J29" s="168"/>
      <c r="K29" s="168"/>
      <c r="L29" s="168"/>
      <c r="M29" s="168"/>
      <c r="N29" s="168"/>
    </row>
    <row r="30" spans="1:14" x14ac:dyDescent="0.25">
      <c r="A30" s="14" t="s">
        <v>33</v>
      </c>
      <c r="B30" s="21"/>
      <c r="C30" s="21"/>
      <c r="D30" s="167"/>
      <c r="E30" s="21"/>
      <c r="F30" s="168"/>
      <c r="G30" s="168"/>
      <c r="H30" s="168"/>
      <c r="I30" s="168"/>
      <c r="J30" s="168"/>
      <c r="K30" s="168"/>
      <c r="L30" s="168"/>
      <c r="M30" s="168"/>
      <c r="N30" s="168"/>
    </row>
    <row r="31" spans="1:14" x14ac:dyDescent="0.25">
      <c r="A31" s="14" t="s">
        <v>34</v>
      </c>
      <c r="B31" s="23"/>
      <c r="C31" s="23"/>
      <c r="D31" s="179"/>
      <c r="E31" s="23"/>
      <c r="F31" s="168"/>
      <c r="G31" s="168"/>
      <c r="H31" s="168"/>
      <c r="I31" s="168"/>
      <c r="J31" s="168"/>
      <c r="K31" s="168"/>
      <c r="L31" s="168"/>
      <c r="M31" s="168"/>
      <c r="N31" s="168"/>
    </row>
    <row r="32" spans="1:14" x14ac:dyDescent="0.25">
      <c r="A32" s="40" t="s">
        <v>35</v>
      </c>
      <c r="B32" s="32">
        <f>+B6+B7+B19+B26</f>
        <v>4058350.9099999978</v>
      </c>
      <c r="C32" s="32">
        <f>+C6+C7+C19+C26</f>
        <v>-5143524.1100000013</v>
      </c>
      <c r="D32" s="180">
        <f>D6+D7+D19</f>
        <v>-9904297.1454999968</v>
      </c>
      <c r="E32" s="32">
        <v>-4729573</v>
      </c>
      <c r="F32" s="168"/>
      <c r="G32" s="168"/>
      <c r="H32" s="168"/>
      <c r="I32" s="168"/>
      <c r="J32" s="168"/>
      <c r="K32" s="168"/>
      <c r="L32" s="168"/>
      <c r="M32" s="168"/>
      <c r="N32" s="168"/>
    </row>
    <row r="33" spans="1:14" x14ac:dyDescent="0.25">
      <c r="A33" s="12" t="s">
        <v>36</v>
      </c>
      <c r="B33" s="37"/>
      <c r="C33" s="37"/>
      <c r="D33" s="181"/>
      <c r="E33" s="19"/>
      <c r="F33" s="168"/>
      <c r="G33" s="168"/>
      <c r="H33" s="168"/>
      <c r="I33" s="168"/>
      <c r="J33" s="168"/>
      <c r="K33" s="168"/>
      <c r="L33" s="168"/>
      <c r="M33" s="168"/>
      <c r="N33" s="168"/>
    </row>
    <row r="34" spans="1:14" x14ac:dyDescent="0.25">
      <c r="A34" s="38" t="s">
        <v>37</v>
      </c>
      <c r="B34" s="20">
        <f>SUM(B35:B41)</f>
        <v>-21889.24</v>
      </c>
      <c r="C34" s="20">
        <f>SUM(C35:C41)</f>
        <v>-238559.03999999998</v>
      </c>
      <c r="D34" s="182">
        <f>D41</f>
        <v>-253722.23</v>
      </c>
      <c r="E34" s="20">
        <f>SUM(E35:E41)</f>
        <v>0</v>
      </c>
      <c r="F34" s="168"/>
      <c r="G34" s="168"/>
      <c r="H34" s="168"/>
      <c r="I34" s="168"/>
      <c r="J34" s="168"/>
      <c r="K34" s="168"/>
      <c r="L34" s="168"/>
      <c r="M34" s="168"/>
      <c r="N34" s="168"/>
    </row>
    <row r="35" spans="1:14" x14ac:dyDescent="0.25">
      <c r="A35" s="14" t="s">
        <v>38</v>
      </c>
      <c r="B35" s="21"/>
      <c r="C35" s="21"/>
      <c r="D35" s="21"/>
      <c r="E35" s="21"/>
      <c r="F35" s="168"/>
      <c r="G35" s="168"/>
      <c r="H35" s="168"/>
      <c r="I35" s="168"/>
      <c r="J35" s="168"/>
      <c r="K35" s="168"/>
      <c r="L35" s="168"/>
      <c r="M35" s="168"/>
      <c r="N35" s="168"/>
    </row>
    <row r="36" spans="1:14" x14ac:dyDescent="0.25">
      <c r="A36" s="14" t="s">
        <v>39</v>
      </c>
      <c r="B36" s="21"/>
      <c r="C36" s="21">
        <v>-208282.65</v>
      </c>
      <c r="D36" s="21"/>
      <c r="E36" s="21"/>
      <c r="F36" s="168"/>
      <c r="G36" s="168"/>
      <c r="H36" s="168"/>
      <c r="I36" s="168"/>
      <c r="J36" s="168"/>
      <c r="K36" s="168"/>
      <c r="L36" s="168"/>
      <c r="M36" s="168"/>
      <c r="N36" s="168"/>
    </row>
    <row r="37" spans="1:14" x14ac:dyDescent="0.25">
      <c r="A37" s="14" t="s">
        <v>40</v>
      </c>
      <c r="B37" s="21">
        <v>-21889.24</v>
      </c>
      <c r="C37" s="21">
        <v>-30276.39</v>
      </c>
      <c r="D37" s="21"/>
      <c r="E37" s="21"/>
      <c r="F37" s="168"/>
      <c r="G37" s="168"/>
      <c r="H37" s="168"/>
      <c r="I37" s="168"/>
      <c r="J37" s="168"/>
      <c r="K37" s="168"/>
      <c r="L37" s="168"/>
      <c r="M37" s="168"/>
      <c r="N37" s="168"/>
    </row>
    <row r="38" spans="1:14" x14ac:dyDescent="0.25">
      <c r="A38" s="14" t="s">
        <v>41</v>
      </c>
      <c r="B38" s="21"/>
      <c r="C38" s="21"/>
      <c r="D38" s="21"/>
      <c r="E38" s="21"/>
      <c r="F38" s="168"/>
      <c r="G38" s="168"/>
      <c r="H38" s="168"/>
      <c r="I38" s="168"/>
      <c r="J38" s="168"/>
      <c r="K38" s="168"/>
      <c r="L38" s="168"/>
      <c r="M38" s="168"/>
      <c r="N38" s="168"/>
    </row>
    <row r="39" spans="1:14" x14ac:dyDescent="0.25">
      <c r="A39" s="14" t="s">
        <v>42</v>
      </c>
      <c r="B39" s="21">
        <v>0</v>
      </c>
      <c r="C39" s="21"/>
      <c r="D39" s="21"/>
      <c r="E39" s="21"/>
      <c r="F39" s="168"/>
      <c r="G39" s="168"/>
      <c r="H39" s="168"/>
      <c r="I39" s="168"/>
      <c r="J39" s="168"/>
      <c r="K39" s="168"/>
      <c r="L39" s="168"/>
      <c r="M39" s="168"/>
      <c r="N39" s="168"/>
    </row>
    <row r="40" spans="1:14" x14ac:dyDescent="0.25">
      <c r="A40" s="14" t="s">
        <v>43</v>
      </c>
      <c r="B40" s="21"/>
      <c r="C40" s="21"/>
      <c r="D40" s="21"/>
      <c r="E40" s="21"/>
      <c r="F40" s="168"/>
      <c r="G40" s="168"/>
      <c r="H40" s="168"/>
      <c r="I40" s="168"/>
      <c r="J40" s="168"/>
      <c r="K40" s="168"/>
      <c r="L40" s="168"/>
      <c r="M40" s="168"/>
      <c r="N40" s="168"/>
    </row>
    <row r="41" spans="1:14" x14ac:dyDescent="0.25">
      <c r="A41" s="14" t="s">
        <v>44</v>
      </c>
      <c r="B41" s="21"/>
      <c r="C41" s="21"/>
      <c r="D41" s="21">
        <v>-253722.23</v>
      </c>
      <c r="E41" s="21">
        <v>0</v>
      </c>
      <c r="F41" s="168" t="s">
        <v>45</v>
      </c>
      <c r="G41" s="168"/>
      <c r="H41" s="168"/>
      <c r="I41" s="168"/>
      <c r="J41" s="168"/>
      <c r="K41" s="168"/>
      <c r="L41" s="168"/>
      <c r="M41" s="168"/>
      <c r="N41" s="168"/>
    </row>
    <row r="42" spans="1:14" x14ac:dyDescent="0.25">
      <c r="A42" s="39" t="s">
        <v>46</v>
      </c>
      <c r="B42" s="30">
        <f>SUM(B43:B49)</f>
        <v>0</v>
      </c>
      <c r="C42" s="30">
        <f>SUM(C43:C49)</f>
        <v>0</v>
      </c>
      <c r="D42" s="30">
        <v>0</v>
      </c>
      <c r="E42" s="30">
        <f>SUM(E43:E49)</f>
        <v>0</v>
      </c>
      <c r="F42" s="168"/>
      <c r="G42" s="168"/>
      <c r="H42" s="168"/>
      <c r="I42" s="168"/>
      <c r="J42" s="168"/>
      <c r="K42" s="168"/>
      <c r="L42" s="168"/>
      <c r="M42" s="168"/>
      <c r="N42" s="168"/>
    </row>
    <row r="43" spans="1:14" x14ac:dyDescent="0.25">
      <c r="A43" s="14" t="s">
        <v>38</v>
      </c>
      <c r="B43" s="21"/>
      <c r="C43" s="21"/>
      <c r="D43" s="21"/>
      <c r="E43" s="21"/>
      <c r="F43" s="168"/>
      <c r="G43" s="168">
        <v>5971516.2699999996</v>
      </c>
      <c r="H43" s="168"/>
      <c r="I43" s="168"/>
      <c r="J43" s="168"/>
      <c r="K43" s="168"/>
      <c r="L43" s="168"/>
      <c r="M43" s="168"/>
      <c r="N43" s="168"/>
    </row>
    <row r="44" spans="1:14" x14ac:dyDescent="0.25">
      <c r="A44" s="14" t="s">
        <v>39</v>
      </c>
      <c r="B44" s="21"/>
      <c r="C44" s="21"/>
      <c r="D44" s="21"/>
      <c r="E44" s="21"/>
      <c r="F44" s="168"/>
      <c r="G44" s="168"/>
      <c r="H44" s="168"/>
      <c r="I44" s="168"/>
      <c r="J44" s="168"/>
      <c r="K44" s="168"/>
      <c r="L44" s="168"/>
      <c r="M44" s="168"/>
      <c r="N44" s="168"/>
    </row>
    <row r="45" spans="1:14" x14ac:dyDescent="0.25">
      <c r="A45" s="14" t="s">
        <v>40</v>
      </c>
      <c r="B45" s="21"/>
      <c r="C45" s="21"/>
      <c r="D45" s="21"/>
      <c r="E45" s="21"/>
      <c r="F45" s="168"/>
      <c r="G45" s="168"/>
      <c r="H45" s="168"/>
      <c r="I45" s="168"/>
      <c r="J45" s="168"/>
      <c r="K45" s="168"/>
      <c r="L45" s="168"/>
      <c r="M45" s="168"/>
      <c r="N45" s="168"/>
    </row>
    <row r="46" spans="1:14" x14ac:dyDescent="0.25">
      <c r="A46" s="14" t="s">
        <v>41</v>
      </c>
      <c r="B46" s="21"/>
      <c r="C46" s="21"/>
      <c r="D46" s="21"/>
      <c r="E46" s="21"/>
      <c r="F46" s="168"/>
      <c r="G46" s="168"/>
      <c r="H46" s="168"/>
      <c r="I46" s="168"/>
      <c r="J46" s="168"/>
      <c r="K46" s="168"/>
      <c r="L46" s="168"/>
      <c r="M46" s="168"/>
      <c r="N46" s="168"/>
    </row>
    <row r="47" spans="1:14" x14ac:dyDescent="0.25">
      <c r="A47" s="14" t="s">
        <v>42</v>
      </c>
      <c r="B47" s="21"/>
      <c r="C47" s="21"/>
      <c r="D47" s="21"/>
      <c r="E47" s="21"/>
      <c r="F47" s="168"/>
      <c r="G47" s="168"/>
      <c r="H47" s="168"/>
      <c r="I47" s="168"/>
      <c r="J47" s="168"/>
      <c r="K47" s="168"/>
      <c r="L47" s="168"/>
      <c r="M47" s="168"/>
      <c r="N47" s="168"/>
    </row>
    <row r="48" spans="1:14" x14ac:dyDescent="0.25">
      <c r="A48" s="14" t="s">
        <v>43</v>
      </c>
      <c r="B48" s="21"/>
      <c r="C48" s="21"/>
      <c r="D48" s="21"/>
      <c r="E48" s="21"/>
      <c r="F48" s="168"/>
      <c r="G48" s="168"/>
      <c r="H48" s="168"/>
      <c r="I48" s="168"/>
      <c r="J48" s="168"/>
      <c r="K48" s="168"/>
      <c r="L48" s="168"/>
      <c r="M48" s="168"/>
      <c r="N48" s="168"/>
    </row>
    <row r="49" spans="1:14" x14ac:dyDescent="0.25">
      <c r="A49" s="14" t="s">
        <v>44</v>
      </c>
      <c r="B49" s="21"/>
      <c r="C49" s="21">
        <v>0</v>
      </c>
      <c r="D49" s="21"/>
      <c r="E49" s="21"/>
      <c r="F49" s="168"/>
      <c r="G49" s="168"/>
      <c r="H49" s="168"/>
      <c r="I49" s="168"/>
      <c r="J49" s="168"/>
      <c r="K49" s="168"/>
      <c r="L49" s="168"/>
      <c r="M49" s="168"/>
      <c r="N49" s="168"/>
    </row>
    <row r="50" spans="1:14" x14ac:dyDescent="0.25">
      <c r="A50" s="40" t="s">
        <v>47</v>
      </c>
      <c r="B50" s="32">
        <f>+B42+B34</f>
        <v>-21889.24</v>
      </c>
      <c r="C50" s="32">
        <f>+C42+C34</f>
        <v>-238559.03999999998</v>
      </c>
      <c r="D50" s="32">
        <f>D34</f>
        <v>-253722.23</v>
      </c>
      <c r="E50" s="32">
        <f>+E42+E34</f>
        <v>0</v>
      </c>
      <c r="F50" s="168"/>
      <c r="G50" s="168"/>
      <c r="H50" s="168"/>
      <c r="I50" s="168"/>
      <c r="J50" s="168"/>
      <c r="K50" s="168"/>
      <c r="L50" s="168"/>
      <c r="M50" s="168"/>
      <c r="N50" s="168"/>
    </row>
    <row r="51" spans="1:14" x14ac:dyDescent="0.25">
      <c r="A51" s="12" t="s">
        <v>48</v>
      </c>
      <c r="B51" s="37"/>
      <c r="C51" s="37"/>
      <c r="D51" s="19"/>
      <c r="E51" s="19"/>
      <c r="F51" s="168"/>
      <c r="G51" s="168"/>
      <c r="H51" s="168"/>
      <c r="I51" s="168"/>
      <c r="J51" s="168"/>
      <c r="K51" s="168"/>
      <c r="L51" s="168"/>
      <c r="M51" s="168"/>
      <c r="N51" s="168"/>
    </row>
    <row r="52" spans="1:14" x14ac:dyDescent="0.25">
      <c r="A52" s="38" t="s">
        <v>49</v>
      </c>
      <c r="B52" s="20">
        <f>SUM(B53:B58)</f>
        <v>2327888</v>
      </c>
      <c r="C52" s="20">
        <f>SUM(C53:C58)</f>
        <v>3590000</v>
      </c>
      <c r="D52" s="20">
        <f>D58</f>
        <v>2327887.9954999979</v>
      </c>
      <c r="E52" s="20">
        <f>SUM(E53:E58)</f>
        <v>3579573</v>
      </c>
      <c r="F52" s="168"/>
      <c r="G52" s="168"/>
      <c r="H52" s="168"/>
      <c r="I52" s="168"/>
      <c r="J52" s="168"/>
      <c r="K52" s="168"/>
      <c r="L52" s="168"/>
      <c r="M52" s="168"/>
      <c r="N52" s="168"/>
    </row>
    <row r="53" spans="1:14" x14ac:dyDescent="0.25">
      <c r="A53" s="14" t="s">
        <v>50</v>
      </c>
      <c r="B53" s="21"/>
      <c r="C53" s="21"/>
      <c r="D53" s="21"/>
      <c r="E53" s="21"/>
      <c r="F53" s="168"/>
      <c r="G53" s="168"/>
      <c r="H53" s="168"/>
      <c r="I53" s="168"/>
      <c r="J53" s="168"/>
      <c r="K53" s="168"/>
      <c r="L53" s="168"/>
      <c r="M53" s="168"/>
      <c r="N53" s="168"/>
    </row>
    <row r="54" spans="1:14" x14ac:dyDescent="0.25">
      <c r="A54" s="14" t="s">
        <v>51</v>
      </c>
      <c r="B54" s="21"/>
      <c r="C54" s="21"/>
      <c r="D54" s="21"/>
      <c r="E54" s="21"/>
      <c r="F54" s="168"/>
      <c r="G54" s="168"/>
      <c r="H54" s="168"/>
      <c r="I54" s="168"/>
      <c r="J54" s="168"/>
      <c r="K54" s="168"/>
      <c r="L54" s="168"/>
      <c r="M54" s="168"/>
      <c r="N54" s="168"/>
    </row>
    <row r="55" spans="1:14" x14ac:dyDescent="0.25">
      <c r="A55" s="14" t="s">
        <v>52</v>
      </c>
      <c r="B55" s="21"/>
      <c r="C55" s="21"/>
      <c r="D55" s="21"/>
      <c r="E55" s="21"/>
      <c r="F55" s="168"/>
      <c r="G55" s="168"/>
      <c r="H55" s="168"/>
      <c r="I55" s="168"/>
      <c r="J55" s="168"/>
      <c r="K55" s="168"/>
      <c r="L55" s="168"/>
      <c r="M55" s="168"/>
      <c r="N55" s="168"/>
    </row>
    <row r="56" spans="1:14" x14ac:dyDescent="0.25">
      <c r="A56" s="14" t="s">
        <v>53</v>
      </c>
      <c r="B56" s="21"/>
      <c r="C56" s="21"/>
      <c r="D56" s="21"/>
      <c r="E56" s="21"/>
      <c r="F56" s="168"/>
      <c r="G56" s="168"/>
      <c r="H56" s="168"/>
      <c r="I56" s="168"/>
      <c r="J56" s="168"/>
      <c r="K56" s="168"/>
      <c r="L56" s="168"/>
      <c r="M56" s="168"/>
      <c r="N56" s="168"/>
    </row>
    <row r="57" spans="1:14" x14ac:dyDescent="0.25">
      <c r="A57" s="14" t="s">
        <v>54</v>
      </c>
      <c r="B57" s="21"/>
      <c r="C57" s="21"/>
      <c r="D57" s="21"/>
      <c r="E57" s="21"/>
      <c r="F57" s="168"/>
      <c r="G57" s="168"/>
      <c r="H57" s="168"/>
      <c r="I57" s="168"/>
      <c r="J57" s="168"/>
      <c r="K57" s="168"/>
      <c r="L57" s="168"/>
      <c r="M57" s="168"/>
      <c r="N57" s="168"/>
    </row>
    <row r="58" spans="1:14" x14ac:dyDescent="0.25">
      <c r="A58" s="14" t="s">
        <v>55</v>
      </c>
      <c r="B58" s="21">
        <v>2327888</v>
      </c>
      <c r="C58" s="21">
        <v>3590000</v>
      </c>
      <c r="D58" s="21">
        <v>2327887.9954999979</v>
      </c>
      <c r="E58" s="21">
        <v>3579573</v>
      </c>
      <c r="F58" s="168"/>
      <c r="G58" s="168"/>
      <c r="H58" s="168"/>
      <c r="I58" s="168"/>
      <c r="J58" s="168"/>
      <c r="K58" s="168"/>
      <c r="L58" s="168"/>
      <c r="M58" s="168"/>
      <c r="N58" s="168"/>
    </row>
    <row r="59" spans="1:14" x14ac:dyDescent="0.25">
      <c r="A59" s="39" t="s">
        <v>56</v>
      </c>
      <c r="B59" s="30">
        <f>+B60+B65</f>
        <v>7975.8</v>
      </c>
      <c r="C59" s="30">
        <f>+C60+C65</f>
        <v>56701.75</v>
      </c>
      <c r="D59" s="30">
        <v>0</v>
      </c>
      <c r="E59" s="30">
        <f>+E60+E65</f>
        <v>0</v>
      </c>
      <c r="F59" s="168"/>
      <c r="G59" s="168"/>
      <c r="H59" s="168"/>
      <c r="I59" s="168"/>
      <c r="J59" s="168"/>
      <c r="K59" s="168"/>
      <c r="L59" s="168"/>
      <c r="M59" s="168"/>
      <c r="N59" s="168"/>
    </row>
    <row r="60" spans="1:14" x14ac:dyDescent="0.25">
      <c r="A60" s="14" t="s">
        <v>57</v>
      </c>
      <c r="B60" s="21">
        <f>+B61+B62+B63+B64</f>
        <v>7975.8</v>
      </c>
      <c r="C60" s="21">
        <f>+C61+C62+C63+C64</f>
        <v>56739.040000000001</v>
      </c>
      <c r="D60" s="21">
        <v>0</v>
      </c>
      <c r="E60" s="21">
        <f>+E61+E62+E63+E64</f>
        <v>0</v>
      </c>
      <c r="F60" s="168"/>
      <c r="G60" s="168"/>
      <c r="H60" s="168"/>
      <c r="I60" s="168"/>
      <c r="J60" s="168"/>
      <c r="K60" s="168"/>
      <c r="L60" s="168"/>
      <c r="M60" s="168"/>
      <c r="N60" s="168"/>
    </row>
    <row r="61" spans="1:14" x14ac:dyDescent="0.25">
      <c r="A61" s="26" t="s">
        <v>58</v>
      </c>
      <c r="B61" s="21"/>
      <c r="C61" s="21"/>
      <c r="D61" s="21"/>
      <c r="E61" s="21"/>
      <c r="F61" s="168"/>
      <c r="G61" s="168"/>
      <c r="H61" s="168"/>
      <c r="I61" s="168"/>
      <c r="J61" s="168"/>
      <c r="K61" s="168"/>
      <c r="L61" s="168"/>
      <c r="M61" s="168"/>
      <c r="N61" s="168"/>
    </row>
    <row r="62" spans="1:14" x14ac:dyDescent="0.25">
      <c r="A62" s="26" t="s">
        <v>59</v>
      </c>
      <c r="B62" s="21">
        <v>552.04</v>
      </c>
      <c r="C62" s="21">
        <v>0</v>
      </c>
      <c r="D62" s="21">
        <v>0</v>
      </c>
      <c r="E62" s="21">
        <v>0</v>
      </c>
      <c r="F62" s="168"/>
      <c r="G62" s="168"/>
      <c r="H62" s="176"/>
      <c r="I62" s="168"/>
      <c r="J62" s="168"/>
      <c r="K62" s="168"/>
      <c r="L62" s="168"/>
      <c r="M62" s="168"/>
      <c r="N62" s="168"/>
    </row>
    <row r="63" spans="1:14" x14ac:dyDescent="0.25">
      <c r="A63" s="26" t="s">
        <v>60</v>
      </c>
      <c r="B63" s="21"/>
      <c r="C63" s="21"/>
      <c r="D63" s="21"/>
      <c r="E63" s="21"/>
      <c r="F63" s="168"/>
      <c r="G63" s="168"/>
      <c r="H63" s="168"/>
      <c r="I63" s="168"/>
      <c r="J63" s="168"/>
      <c r="K63" s="168"/>
      <c r="L63" s="168"/>
      <c r="M63" s="168"/>
      <c r="N63" s="168"/>
    </row>
    <row r="64" spans="1:14" x14ac:dyDescent="0.25">
      <c r="A64" s="26" t="s">
        <v>61</v>
      </c>
      <c r="B64" s="21">
        <v>7423.76</v>
      </c>
      <c r="C64" s="21">
        <v>56739.040000000001</v>
      </c>
      <c r="D64" s="21"/>
      <c r="E64" s="21"/>
      <c r="F64" s="168"/>
      <c r="G64" s="168"/>
      <c r="H64" s="168"/>
      <c r="I64" s="168"/>
      <c r="J64" s="168"/>
      <c r="K64" s="168"/>
      <c r="L64" s="168"/>
      <c r="M64" s="168"/>
      <c r="N64" s="168"/>
    </row>
    <row r="65" spans="1:14" x14ac:dyDescent="0.25">
      <c r="A65" s="14" t="s">
        <v>62</v>
      </c>
      <c r="B65" s="21">
        <f>+B66+B67+B68+B69</f>
        <v>0</v>
      </c>
      <c r="C65" s="21">
        <v>-37.29</v>
      </c>
      <c r="D65" s="21">
        <v>0</v>
      </c>
      <c r="E65" s="21">
        <f>+E66+E67+E68+E69</f>
        <v>0</v>
      </c>
      <c r="F65" s="168"/>
      <c r="G65" s="168"/>
      <c r="H65" s="168"/>
      <c r="I65" s="168"/>
      <c r="J65" s="168"/>
      <c r="K65" s="168"/>
      <c r="L65" s="168"/>
      <c r="M65" s="168"/>
      <c r="N65" s="168"/>
    </row>
    <row r="66" spans="1:14" x14ac:dyDescent="0.25">
      <c r="A66" s="26" t="s">
        <v>63</v>
      </c>
      <c r="B66" s="21"/>
      <c r="C66" s="21"/>
      <c r="D66" s="21"/>
      <c r="E66" s="21"/>
      <c r="F66" s="168"/>
      <c r="G66" s="168"/>
      <c r="H66" s="168"/>
      <c r="I66" s="168"/>
      <c r="J66" s="168"/>
      <c r="K66" s="168"/>
      <c r="L66" s="168"/>
      <c r="M66" s="168"/>
      <c r="N66" s="168"/>
    </row>
    <row r="67" spans="1:14" x14ac:dyDescent="0.25">
      <c r="A67" s="26" t="s">
        <v>64</v>
      </c>
      <c r="B67" s="21"/>
      <c r="C67" s="21"/>
      <c r="D67" s="21"/>
      <c r="E67" s="21"/>
      <c r="F67" s="168"/>
      <c r="G67" s="168"/>
      <c r="H67" s="168"/>
      <c r="I67" s="168"/>
      <c r="J67" s="168"/>
      <c r="K67" s="168"/>
      <c r="L67" s="168"/>
      <c r="M67" s="168"/>
      <c r="N67" s="168"/>
    </row>
    <row r="68" spans="1:14" x14ac:dyDescent="0.25">
      <c r="A68" s="26" t="s">
        <v>65</v>
      </c>
      <c r="B68" s="21"/>
      <c r="C68" s="21"/>
      <c r="D68" s="21"/>
      <c r="E68" s="21"/>
      <c r="F68" s="168"/>
      <c r="G68" s="168"/>
      <c r="H68" s="168"/>
      <c r="I68" s="168"/>
      <c r="J68" s="168"/>
      <c r="K68" s="168"/>
      <c r="L68" s="168"/>
      <c r="M68" s="168"/>
      <c r="N68" s="168"/>
    </row>
    <row r="69" spans="1:14" x14ac:dyDescent="0.25">
      <c r="A69" s="26" t="s">
        <v>66</v>
      </c>
      <c r="B69" s="21">
        <v>0</v>
      </c>
      <c r="C69" s="21">
        <v>0</v>
      </c>
      <c r="D69" s="21"/>
      <c r="E69" s="21"/>
      <c r="F69" s="168"/>
      <c r="G69" s="168"/>
      <c r="H69" s="168"/>
      <c r="I69" s="168"/>
      <c r="J69" s="168"/>
      <c r="K69" s="168"/>
      <c r="L69" s="168"/>
      <c r="M69" s="168"/>
      <c r="N69" s="168"/>
    </row>
    <row r="70" spans="1:14" x14ac:dyDescent="0.25">
      <c r="A70" s="39" t="s">
        <v>67</v>
      </c>
      <c r="B70" s="30">
        <f>+B71+B72</f>
        <v>0</v>
      </c>
      <c r="C70" s="30">
        <f>+C71+C72</f>
        <v>0</v>
      </c>
      <c r="D70" s="30">
        <v>0</v>
      </c>
      <c r="E70" s="30">
        <f>+E71+E72</f>
        <v>0</v>
      </c>
      <c r="F70" s="168"/>
      <c r="G70" s="168"/>
      <c r="H70" s="168"/>
      <c r="I70" s="168"/>
      <c r="J70" s="168"/>
      <c r="K70" s="168"/>
      <c r="L70" s="168"/>
      <c r="M70" s="168"/>
      <c r="N70" s="168"/>
    </row>
    <row r="71" spans="1:14" s="1" customFormat="1" x14ac:dyDescent="0.25">
      <c r="A71" s="14" t="s">
        <v>68</v>
      </c>
      <c r="B71" s="34"/>
      <c r="C71" s="34"/>
      <c r="D71" s="34"/>
      <c r="E71" s="34"/>
      <c r="F71" s="177"/>
      <c r="G71" s="177"/>
      <c r="H71" s="177"/>
      <c r="I71" s="177"/>
      <c r="J71" s="177"/>
      <c r="K71" s="177"/>
      <c r="L71" s="177"/>
      <c r="M71" s="177"/>
      <c r="N71" s="177"/>
    </row>
    <row r="72" spans="1:14" x14ac:dyDescent="0.25">
      <c r="A72" s="14" t="s">
        <v>69</v>
      </c>
      <c r="B72" s="21"/>
      <c r="C72" s="21"/>
      <c r="D72" s="21"/>
      <c r="E72" s="21"/>
      <c r="F72" s="168"/>
      <c r="G72" s="168"/>
      <c r="H72" s="168"/>
      <c r="I72" s="168"/>
      <c r="J72" s="168"/>
      <c r="K72" s="168"/>
      <c r="L72" s="168"/>
      <c r="M72" s="168"/>
      <c r="N72" s="168"/>
    </row>
    <row r="73" spans="1:14" x14ac:dyDescent="0.25">
      <c r="A73" s="40" t="s">
        <v>70</v>
      </c>
      <c r="B73" s="32">
        <f>+B52+B59+B70</f>
        <v>2335863.7999999998</v>
      </c>
      <c r="C73" s="32">
        <f>+C52+C59+C70</f>
        <v>3646701.75</v>
      </c>
      <c r="D73" s="32">
        <f>D52</f>
        <v>2327887.9954999979</v>
      </c>
      <c r="E73" s="32">
        <v>3579573</v>
      </c>
      <c r="F73" s="168"/>
      <c r="G73" s="168"/>
      <c r="H73" s="168"/>
      <c r="I73" s="168"/>
      <c r="J73" s="168"/>
      <c r="K73" s="168"/>
      <c r="L73" s="168"/>
      <c r="M73" s="168"/>
      <c r="N73" s="168"/>
    </row>
    <row r="74" spans="1:14" x14ac:dyDescent="0.25">
      <c r="A74" s="12" t="s">
        <v>71</v>
      </c>
      <c r="B74" s="48"/>
      <c r="C74" s="18"/>
      <c r="D74" s="19"/>
      <c r="E74" s="19"/>
      <c r="F74" s="168"/>
      <c r="G74" s="168"/>
      <c r="H74" s="168"/>
      <c r="I74" s="168"/>
      <c r="J74" s="168"/>
      <c r="K74" s="168"/>
      <c r="L74" s="168"/>
      <c r="M74" s="168"/>
      <c r="N74" s="168"/>
    </row>
    <row r="75" spans="1:14" x14ac:dyDescent="0.25">
      <c r="A75" s="12" t="s">
        <v>72</v>
      </c>
      <c r="B75" s="18">
        <f>B73+B50+B32</f>
        <v>6372325.4699999969</v>
      </c>
      <c r="C75" s="18">
        <f>C73+C50+C32</f>
        <v>-1735381.4000000013</v>
      </c>
      <c r="D75" s="18">
        <f>D73+D50+D32</f>
        <v>-7830131.379999999</v>
      </c>
      <c r="E75" s="18">
        <f>E73+E50+E32</f>
        <v>-1150000</v>
      </c>
      <c r="F75" s="169"/>
      <c r="G75" s="169"/>
      <c r="H75" s="169"/>
      <c r="I75" s="168"/>
      <c r="J75" s="168"/>
      <c r="K75" s="168"/>
      <c r="L75" s="168"/>
      <c r="M75" s="168"/>
      <c r="N75" s="168"/>
    </row>
    <row r="76" spans="1:14" x14ac:dyDescent="0.25">
      <c r="A76" s="13" t="s">
        <v>73</v>
      </c>
      <c r="B76" s="21">
        <v>14492095.98</v>
      </c>
      <c r="C76" s="21">
        <v>15215512.779999999</v>
      </c>
      <c r="D76" s="167">
        <f>C77</f>
        <v>13480131.380000001</v>
      </c>
      <c r="E76" s="21">
        <f>D77</f>
        <v>5650000</v>
      </c>
      <c r="F76" s="169"/>
      <c r="G76" s="168"/>
      <c r="H76" s="168"/>
      <c r="I76" s="168"/>
      <c r="J76" s="168"/>
      <c r="K76" s="168"/>
      <c r="L76" s="168"/>
      <c r="M76" s="168"/>
      <c r="N76" s="168"/>
    </row>
    <row r="77" spans="1:14" x14ac:dyDescent="0.25">
      <c r="A77" s="27" t="s">
        <v>74</v>
      </c>
      <c r="B77" s="35">
        <f>'Balance-1'!B66</f>
        <v>20864421.449999999</v>
      </c>
      <c r="C77" s="35">
        <f>'Balance-1'!C66</f>
        <v>13480131.380000001</v>
      </c>
      <c r="D77" s="35">
        <v>5650000</v>
      </c>
      <c r="E77" s="35">
        <f>'Balance-1'!E66</f>
        <v>4500000</v>
      </c>
      <c r="F77" s="169">
        <f>D75-D80</f>
        <v>0</v>
      </c>
      <c r="G77" s="168"/>
      <c r="H77" s="168"/>
      <c r="I77" s="168"/>
      <c r="J77" s="168"/>
      <c r="K77" s="168"/>
      <c r="L77" s="168"/>
      <c r="M77" s="168"/>
      <c r="N77" s="168"/>
    </row>
    <row r="78" spans="1:14" ht="5.25" customHeight="1" x14ac:dyDescent="0.25">
      <c r="A78" s="1"/>
      <c r="B78" s="51"/>
      <c r="C78" s="51"/>
      <c r="D78" s="51"/>
    </row>
    <row r="79" spans="1:14" ht="35.25" customHeight="1" x14ac:dyDescent="0.25">
      <c r="A79" s="158" t="s">
        <v>75</v>
      </c>
      <c r="B79" s="158"/>
      <c r="C79" s="158"/>
      <c r="D79" s="158"/>
    </row>
    <row r="80" spans="1:14" x14ac:dyDescent="0.25">
      <c r="A80" s="171"/>
      <c r="B80" s="172">
        <f>B77-B76</f>
        <v>6372325.4699999988</v>
      </c>
      <c r="C80" s="172">
        <f>C77-C76</f>
        <v>-1735381.3999999985</v>
      </c>
      <c r="D80" s="172">
        <f>D77-D76</f>
        <v>-7830131.3800000008</v>
      </c>
      <c r="E80" s="172">
        <f>E77-E76</f>
        <v>-1150000</v>
      </c>
      <c r="F80" s="171"/>
      <c r="G80" s="171"/>
      <c r="H80" s="171"/>
      <c r="I80" s="171"/>
      <c r="J80" s="171"/>
      <c r="K80" s="171"/>
      <c r="L80" s="171"/>
    </row>
    <row r="81" spans="1:12" x14ac:dyDescent="0.25">
      <c r="A81" s="171"/>
      <c r="B81" s="171"/>
      <c r="C81" s="171"/>
      <c r="D81" s="171"/>
      <c r="E81" s="171"/>
      <c r="F81" s="171"/>
      <c r="G81" s="171"/>
      <c r="H81" s="171"/>
      <c r="I81" s="171"/>
      <c r="J81" s="171"/>
      <c r="K81" s="171"/>
      <c r="L81" s="171"/>
    </row>
    <row r="82" spans="1:12" x14ac:dyDescent="0.25">
      <c r="A82" s="171"/>
      <c r="B82" s="172">
        <f>B75-B80</f>
        <v>0</v>
      </c>
      <c r="C82" s="172">
        <f>C75-C80</f>
        <v>-2.7939677238464355E-9</v>
      </c>
      <c r="D82" s="172">
        <f>D75-D80</f>
        <v>0</v>
      </c>
      <c r="E82" s="172">
        <f>E75-E80</f>
        <v>0</v>
      </c>
      <c r="F82" s="173" t="s">
        <v>76</v>
      </c>
      <c r="G82" s="171"/>
      <c r="H82" s="171"/>
      <c r="I82" s="171"/>
      <c r="J82" s="171"/>
      <c r="K82" s="171"/>
      <c r="L82" s="171"/>
    </row>
    <row r="83" spans="1:12" x14ac:dyDescent="0.25">
      <c r="A83" s="171"/>
      <c r="B83" s="171"/>
      <c r="C83" s="174" t="s">
        <v>77</v>
      </c>
      <c r="D83" s="174" t="s">
        <v>78</v>
      </c>
      <c r="E83" s="171"/>
      <c r="F83" s="171"/>
      <c r="G83" s="171"/>
      <c r="H83" s="171"/>
      <c r="I83" s="171"/>
      <c r="J83" s="171"/>
      <c r="K83" s="171"/>
      <c r="L83" s="171"/>
    </row>
    <row r="84" spans="1:12" x14ac:dyDescent="0.25">
      <c r="A84" s="171"/>
      <c r="B84" s="171"/>
      <c r="C84" s="171"/>
      <c r="D84" s="171"/>
      <c r="E84" s="171"/>
      <c r="F84" s="171"/>
      <c r="G84" s="171"/>
      <c r="H84" s="171"/>
      <c r="I84" s="171"/>
      <c r="J84" s="171"/>
      <c r="K84" s="171"/>
      <c r="L84" s="171"/>
    </row>
    <row r="85" spans="1:12" x14ac:dyDescent="0.25">
      <c r="A85" s="171"/>
      <c r="B85" s="171"/>
      <c r="C85" s="172"/>
      <c r="D85" s="171" t="s">
        <v>79</v>
      </c>
      <c r="E85" s="171"/>
      <c r="F85" s="171"/>
      <c r="G85" s="171"/>
      <c r="H85" s="171"/>
      <c r="I85" s="171"/>
      <c r="J85" s="171"/>
      <c r="K85" s="171"/>
      <c r="L85" s="171"/>
    </row>
    <row r="86" spans="1:12" x14ac:dyDescent="0.25">
      <c r="A86" s="171"/>
      <c r="B86" s="171"/>
      <c r="C86" s="172"/>
      <c r="D86" s="171"/>
      <c r="E86" s="171"/>
      <c r="F86" s="171"/>
      <c r="G86" s="171"/>
      <c r="H86" s="171"/>
      <c r="I86" s="171"/>
      <c r="J86" s="171"/>
      <c r="K86" s="171"/>
      <c r="L86" s="171"/>
    </row>
  </sheetData>
  <mergeCells count="1">
    <mergeCell ref="A79:D79"/>
  </mergeCells>
  <phoneticPr fontId="4" type="noConversion"/>
  <printOptions horizontalCentered="1"/>
  <pageMargins left="0.43307086614173229" right="0.43307086614173229" top="0.47244094488188981" bottom="0.47244094488188981" header="0" footer="0"/>
  <pageSetup paperSize="9" scale="79" orientation="portrait" r:id="rId1"/>
  <headerFooter alignWithMargins="0"/>
  <ignoredErrors>
    <ignoredError sqref="D50:D73 D19:D34 D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B7FF-2D27-4EC3-971B-689121534B30}">
  <sheetPr>
    <pageSetUpPr fitToPage="1"/>
  </sheetPr>
  <dimension ref="A1:I40"/>
  <sheetViews>
    <sheetView zoomScale="70" zoomScaleNormal="70" workbookViewId="0">
      <selection activeCell="Z13" sqref="Z13"/>
    </sheetView>
  </sheetViews>
  <sheetFormatPr baseColWidth="10" defaultColWidth="11.44140625" defaultRowHeight="13.2" x14ac:dyDescent="0.25"/>
  <cols>
    <col min="1" max="1" width="30.88671875" customWidth="1"/>
    <col min="2" max="2" width="11.6640625" bestFit="1" customWidth="1"/>
    <col min="6" max="6" width="14.44140625" customWidth="1"/>
    <col min="9" max="9" width="12" bestFit="1" customWidth="1"/>
  </cols>
  <sheetData>
    <row r="1" spans="1:9" ht="40.5" customHeight="1" x14ac:dyDescent="0.25">
      <c r="A1" s="213" t="s">
        <v>410</v>
      </c>
      <c r="B1" s="214"/>
      <c r="C1" s="214"/>
      <c r="D1" s="214"/>
      <c r="E1" s="214"/>
      <c r="F1" s="214"/>
      <c r="G1" s="214"/>
      <c r="H1" s="236"/>
      <c r="I1" s="55">
        <v>2026</v>
      </c>
    </row>
    <row r="2" spans="1:9" ht="20.25" customHeight="1" x14ac:dyDescent="0.25">
      <c r="A2" s="217" t="s">
        <v>299</v>
      </c>
      <c r="B2" s="218"/>
      <c r="C2" s="218"/>
      <c r="D2" s="218"/>
      <c r="E2" s="218"/>
      <c r="F2" s="218"/>
      <c r="G2" s="218"/>
      <c r="H2" s="237"/>
      <c r="I2" s="238" t="s">
        <v>411</v>
      </c>
    </row>
    <row r="3" spans="1:9" ht="21" customHeight="1" x14ac:dyDescent="0.25">
      <c r="A3" s="154"/>
      <c r="B3" s="221"/>
      <c r="C3" s="154"/>
      <c r="D3" s="154"/>
      <c r="E3" s="154"/>
      <c r="F3" s="154"/>
      <c r="G3" s="154"/>
      <c r="H3" s="154"/>
      <c r="I3" s="154"/>
    </row>
    <row r="4" spans="1:9" ht="21.75" customHeight="1" x14ac:dyDescent="0.25">
      <c r="A4" s="239" t="s">
        <v>412</v>
      </c>
      <c r="B4" s="240"/>
      <c r="C4" s="240"/>
      <c r="D4" s="240"/>
      <c r="E4" s="240"/>
      <c r="F4" s="240"/>
      <c r="G4" s="240"/>
      <c r="H4" s="240"/>
      <c r="I4" s="241"/>
    </row>
    <row r="5" spans="1:9" s="227" customFormat="1" ht="40.799999999999997" customHeight="1" x14ac:dyDescent="0.25">
      <c r="A5" s="242" t="s">
        <v>413</v>
      </c>
      <c r="B5" s="55" t="s">
        <v>414</v>
      </c>
      <c r="C5" s="55" t="s">
        <v>415</v>
      </c>
      <c r="D5" s="55" t="s">
        <v>416</v>
      </c>
      <c r="E5" s="55" t="s">
        <v>417</v>
      </c>
      <c r="F5" s="55" t="s">
        <v>422</v>
      </c>
      <c r="G5" s="234" t="s">
        <v>423</v>
      </c>
      <c r="H5" s="234" t="s">
        <v>424</v>
      </c>
      <c r="I5" s="234" t="s">
        <v>418</v>
      </c>
    </row>
    <row r="6" spans="1:9" ht="34.799999999999997" customHeight="1" x14ac:dyDescent="0.25">
      <c r="A6" s="243"/>
      <c r="B6" s="244"/>
      <c r="C6" s="245"/>
      <c r="D6" s="245"/>
      <c r="E6" s="246"/>
      <c r="F6" s="247"/>
      <c r="G6" s="247"/>
      <c r="H6" s="247"/>
      <c r="I6" s="244"/>
    </row>
    <row r="7" spans="1:9" ht="17.100000000000001" customHeight="1" x14ac:dyDescent="0.25">
      <c r="A7" s="243"/>
      <c r="B7" s="248"/>
      <c r="C7" s="249"/>
      <c r="D7" s="249"/>
      <c r="E7" s="249"/>
      <c r="F7" s="250"/>
      <c r="G7" s="250"/>
      <c r="H7" s="250"/>
      <c r="I7" s="248"/>
    </row>
    <row r="8" spans="1:9" ht="17.100000000000001" customHeight="1" x14ac:dyDescent="0.25">
      <c r="A8" s="243"/>
      <c r="B8" s="248"/>
      <c r="C8" s="249"/>
      <c r="D8" s="249"/>
      <c r="E8" s="251"/>
      <c r="F8" s="250"/>
      <c r="G8" s="250"/>
      <c r="H8" s="250"/>
      <c r="I8" s="248"/>
    </row>
    <row r="9" spans="1:9" ht="17.100000000000001" customHeight="1" x14ac:dyDescent="0.25">
      <c r="A9" s="243"/>
      <c r="B9" s="248"/>
      <c r="C9" s="249"/>
      <c r="D9" s="249"/>
      <c r="E9" s="249"/>
      <c r="F9" s="250"/>
      <c r="G9" s="250"/>
      <c r="H9" s="250"/>
      <c r="I9" s="248"/>
    </row>
    <row r="10" spans="1:9" ht="17.100000000000001" customHeight="1" x14ac:dyDescent="0.25">
      <c r="A10" s="243"/>
      <c r="B10" s="248"/>
      <c r="C10" s="249"/>
      <c r="D10" s="249"/>
      <c r="E10" s="249"/>
      <c r="F10" s="250"/>
      <c r="G10" s="250"/>
      <c r="H10" s="250"/>
      <c r="I10" s="248"/>
    </row>
    <row r="11" spans="1:9" ht="17.100000000000001" customHeight="1" x14ac:dyDescent="0.25">
      <c r="A11" s="243"/>
      <c r="B11" s="248"/>
      <c r="C11" s="249"/>
      <c r="D11" s="249"/>
      <c r="E11" s="249"/>
      <c r="F11" s="250"/>
      <c r="G11" s="250"/>
      <c r="H11" s="250"/>
      <c r="I11" s="248"/>
    </row>
    <row r="12" spans="1:9" ht="15.75" customHeight="1" x14ac:dyDescent="0.25">
      <c r="A12" s="243"/>
      <c r="B12" s="248"/>
      <c r="C12" s="249"/>
      <c r="D12" s="249"/>
      <c r="E12" s="249"/>
      <c r="F12" s="250"/>
      <c r="G12" s="250"/>
      <c r="H12" s="250"/>
      <c r="I12" s="248"/>
    </row>
    <row r="13" spans="1:9" ht="15.75" customHeight="1" x14ac:dyDescent="0.25">
      <c r="A13" s="243"/>
      <c r="B13" s="248"/>
      <c r="C13" s="249"/>
      <c r="D13" s="249"/>
      <c r="E13" s="249"/>
      <c r="F13" s="250"/>
      <c r="G13" s="250"/>
      <c r="H13" s="250"/>
      <c r="I13" s="248"/>
    </row>
    <row r="14" spans="1:9" ht="15.75" customHeight="1" x14ac:dyDescent="0.25">
      <c r="A14" s="243"/>
      <c r="B14" s="248"/>
      <c r="C14" s="249"/>
      <c r="D14" s="249"/>
      <c r="E14" s="249"/>
      <c r="F14" s="250"/>
      <c r="G14" s="250"/>
      <c r="H14" s="250"/>
      <c r="I14" s="248"/>
    </row>
    <row r="15" spans="1:9" ht="15.75" customHeight="1" x14ac:dyDescent="0.25">
      <c r="A15" s="243"/>
      <c r="B15" s="248"/>
      <c r="C15" s="249"/>
      <c r="D15" s="249"/>
      <c r="E15" s="249"/>
      <c r="F15" s="250"/>
      <c r="G15" s="250"/>
      <c r="H15" s="250"/>
      <c r="I15" s="248"/>
    </row>
    <row r="16" spans="1:9" ht="18.75" customHeight="1" x14ac:dyDescent="0.25">
      <c r="A16" s="243"/>
      <c r="B16" s="248"/>
      <c r="C16" s="249"/>
      <c r="D16" s="249"/>
      <c r="E16" s="249"/>
      <c r="F16" s="250"/>
      <c r="G16" s="250"/>
      <c r="H16" s="250"/>
      <c r="I16" s="248"/>
    </row>
    <row r="17" spans="1:9" ht="18.75" customHeight="1" x14ac:dyDescent="0.25">
      <c r="A17" s="243"/>
      <c r="B17" s="248"/>
      <c r="C17" s="249"/>
      <c r="D17" s="249"/>
      <c r="E17" s="249"/>
      <c r="F17" s="250"/>
      <c r="G17" s="250"/>
      <c r="H17" s="250"/>
      <c r="I17" s="248"/>
    </row>
    <row r="18" spans="1:9" ht="18.75" customHeight="1" x14ac:dyDescent="0.25">
      <c r="A18" s="243"/>
      <c r="B18" s="248"/>
      <c r="C18" s="249"/>
      <c r="D18" s="249"/>
      <c r="E18" s="249"/>
      <c r="F18" s="250"/>
      <c r="G18" s="250"/>
      <c r="H18" s="250"/>
      <c r="I18" s="248"/>
    </row>
    <row r="19" spans="1:9" ht="15.75" customHeight="1" x14ac:dyDescent="0.25">
      <c r="A19" s="243"/>
      <c r="B19" s="248"/>
      <c r="C19" s="249"/>
      <c r="D19" s="249"/>
      <c r="E19" s="249"/>
      <c r="F19" s="250"/>
      <c r="G19" s="250"/>
      <c r="H19" s="250"/>
      <c r="I19" s="248"/>
    </row>
    <row r="20" spans="1:9" ht="15.75" customHeight="1" x14ac:dyDescent="0.25">
      <c r="A20" s="243"/>
      <c r="B20" s="248"/>
      <c r="C20" s="249"/>
      <c r="D20" s="249"/>
      <c r="E20" s="249"/>
      <c r="F20" s="250"/>
      <c r="G20" s="250"/>
      <c r="H20" s="250"/>
      <c r="I20" s="248"/>
    </row>
    <row r="21" spans="1:9" ht="22.5" customHeight="1" x14ac:dyDescent="0.25">
      <c r="A21" s="243"/>
      <c r="B21" s="248"/>
      <c r="C21" s="249"/>
      <c r="D21" s="249"/>
      <c r="E21" s="249"/>
      <c r="F21" s="250"/>
      <c r="G21" s="250"/>
      <c r="H21" s="250"/>
      <c r="I21" s="248"/>
    </row>
    <row r="22" spans="1:9" ht="31.5" customHeight="1" x14ac:dyDescent="0.25">
      <c r="A22" s="243"/>
      <c r="B22" s="248"/>
      <c r="C22" s="249"/>
      <c r="D22" s="249"/>
      <c r="E22" s="249"/>
      <c r="F22" s="250"/>
      <c r="G22" s="250"/>
      <c r="H22" s="250"/>
      <c r="I22" s="248"/>
    </row>
    <row r="23" spans="1:9" ht="17.100000000000001" customHeight="1" x14ac:dyDescent="0.25">
      <c r="A23" s="243"/>
      <c r="B23" s="248"/>
      <c r="C23" s="249"/>
      <c r="D23" s="249"/>
      <c r="E23" s="249"/>
      <c r="F23" s="250"/>
      <c r="G23" s="250"/>
      <c r="H23" s="250"/>
      <c r="I23" s="248"/>
    </row>
    <row r="24" spans="1:9" ht="16.5" customHeight="1" x14ac:dyDescent="0.25">
      <c r="A24" s="243"/>
      <c r="B24" s="248"/>
      <c r="C24" s="249"/>
      <c r="D24" s="249"/>
      <c r="E24" s="249"/>
      <c r="F24" s="250"/>
      <c r="G24" s="250"/>
      <c r="H24" s="250"/>
      <c r="I24" s="248"/>
    </row>
    <row r="25" spans="1:9" ht="17.100000000000001" customHeight="1" x14ac:dyDescent="0.25">
      <c r="A25" s="243"/>
      <c r="B25" s="248"/>
      <c r="C25" s="249"/>
      <c r="D25" s="249"/>
      <c r="E25" s="249"/>
      <c r="F25" s="250"/>
      <c r="G25" s="250"/>
      <c r="H25" s="250"/>
      <c r="I25" s="248"/>
    </row>
    <row r="26" spans="1:9" ht="17.100000000000001" customHeight="1" x14ac:dyDescent="0.25">
      <c r="A26" s="252"/>
      <c r="B26" s="211"/>
      <c r="C26" s="253"/>
      <c r="D26" s="253"/>
      <c r="E26" s="253"/>
      <c r="F26" s="211"/>
      <c r="G26" s="211"/>
      <c r="H26" s="211"/>
      <c r="I26" s="211"/>
    </row>
    <row r="27" spans="1:9" ht="17.100000000000001" customHeight="1" x14ac:dyDescent="0.25">
      <c r="A27" s="254"/>
      <c r="B27" s="255"/>
      <c r="C27" s="256"/>
      <c r="D27" s="256"/>
      <c r="E27" s="256"/>
      <c r="F27" s="255"/>
      <c r="G27" s="255"/>
      <c r="H27" s="255"/>
      <c r="I27" s="255"/>
    </row>
    <row r="28" spans="1:9" ht="17.100000000000001" customHeight="1" x14ac:dyDescent="0.25"/>
    <row r="29" spans="1:9" ht="38.4" customHeight="1" x14ac:dyDescent="0.25">
      <c r="A29" s="257" t="s">
        <v>419</v>
      </c>
      <c r="B29" s="258"/>
      <c r="C29" s="258"/>
      <c r="D29" s="258"/>
      <c r="E29" s="258"/>
      <c r="F29" s="258"/>
      <c r="G29" s="258"/>
      <c r="H29" s="258"/>
      <c r="I29" s="258"/>
    </row>
    <row r="30" spans="1:9" ht="17.100000000000001" customHeight="1" x14ac:dyDescent="0.25"/>
    <row r="31" spans="1:9" ht="17.100000000000001" customHeight="1" x14ac:dyDescent="0.25"/>
    <row r="32" spans="1:9" ht="17.100000000000001" customHeight="1" x14ac:dyDescent="0.25"/>
    <row r="33" ht="17.100000000000001" customHeight="1" x14ac:dyDescent="0.25"/>
    <row r="34" ht="17.100000000000001" customHeight="1" x14ac:dyDescent="0.25"/>
    <row r="35" ht="17.100000000000001" customHeight="1" x14ac:dyDescent="0.25"/>
    <row r="36" ht="17.100000000000001" customHeight="1" x14ac:dyDescent="0.25"/>
    <row r="37" ht="27" customHeight="1" x14ac:dyDescent="0.25"/>
    <row r="38" ht="17.25" customHeight="1" x14ac:dyDescent="0.25"/>
    <row r="39" ht="17.25" customHeight="1" x14ac:dyDescent="0.25"/>
    <row r="40" ht="98.25" customHeight="1" x14ac:dyDescent="0.25"/>
  </sheetData>
  <mergeCells count="4">
    <mergeCell ref="A1:G1"/>
    <mergeCell ref="A2:G2"/>
    <mergeCell ref="A4:I4"/>
    <mergeCell ref="A29:I29"/>
  </mergeCells>
  <pageMargins left="0.70866141732283472" right="0.70866141732283472" top="0.74803149606299213" bottom="0.74803149606299213"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78BA8-6073-4119-A855-7FD12388703D}">
  <sheetPr>
    <pageSetUpPr fitToPage="1"/>
  </sheetPr>
  <dimension ref="A1:U39"/>
  <sheetViews>
    <sheetView zoomScale="70" zoomScaleNormal="70" workbookViewId="0">
      <selection activeCell="X16" sqref="X16"/>
    </sheetView>
  </sheetViews>
  <sheetFormatPr baseColWidth="10" defaultColWidth="11.44140625" defaultRowHeight="13.2" x14ac:dyDescent="0.25"/>
  <cols>
    <col min="1" max="1" width="44.33203125" style="56" customWidth="1"/>
    <col min="2" max="2" width="8" style="56" bestFit="1" customWidth="1"/>
    <col min="3" max="3" width="7.44140625" style="56" customWidth="1"/>
    <col min="4" max="4" width="16.109375" style="56" bestFit="1" customWidth="1"/>
    <col min="5" max="6" width="14.6640625" style="56" customWidth="1"/>
    <col min="7" max="7" width="12" style="56" customWidth="1"/>
    <col min="8" max="8" width="22.88671875" style="56" customWidth="1"/>
    <col min="9" max="9" width="7.6640625" style="56" customWidth="1"/>
    <col min="10" max="10" width="9.5546875" style="56" customWidth="1"/>
    <col min="11" max="11" width="16.109375" style="56" bestFit="1" customWidth="1"/>
    <col min="12" max="12" width="13.88671875" style="56" customWidth="1"/>
    <col min="13" max="13" width="17.6640625" style="56" customWidth="1"/>
    <col min="14" max="14" width="11.109375" style="56" customWidth="1"/>
    <col min="15" max="15" width="15.44140625" style="56" customWidth="1"/>
    <col min="16" max="16" width="11.5546875" style="56" bestFit="1" customWidth="1"/>
    <col min="17" max="17" width="15.6640625" style="56" customWidth="1"/>
    <col min="18" max="18" width="16.5546875" style="56" bestFit="1" customWidth="1"/>
    <col min="19" max="19" width="15.109375" style="56" customWidth="1"/>
    <col min="20" max="20" width="16.5546875" style="56" customWidth="1"/>
    <col min="21" max="16384" width="11.44140625" style="2"/>
  </cols>
  <sheetData>
    <row r="1" spans="1:21" ht="40.5" customHeight="1" x14ac:dyDescent="0.25">
      <c r="A1" s="259"/>
      <c r="B1" s="260"/>
      <c r="C1" s="260"/>
      <c r="D1" s="260"/>
      <c r="E1" s="214" t="s">
        <v>0</v>
      </c>
      <c r="F1" s="214"/>
      <c r="G1" s="214"/>
      <c r="H1" s="214"/>
      <c r="I1" s="214"/>
      <c r="J1" s="214"/>
      <c r="K1" s="214"/>
      <c r="L1" s="214"/>
      <c r="M1" s="214"/>
      <c r="N1" s="214"/>
      <c r="O1" s="214"/>
      <c r="P1" s="214"/>
      <c r="Q1" s="214"/>
      <c r="R1" s="236"/>
      <c r="S1" s="235"/>
      <c r="T1" s="216">
        <v>2026</v>
      </c>
    </row>
    <row r="2" spans="1:21" ht="20.25" customHeight="1" x14ac:dyDescent="0.25">
      <c r="A2" s="217" t="s">
        <v>299</v>
      </c>
      <c r="B2" s="218"/>
      <c r="C2" s="218"/>
      <c r="D2" s="218"/>
      <c r="E2" s="218"/>
      <c r="F2" s="218"/>
      <c r="G2" s="218"/>
      <c r="H2" s="218"/>
      <c r="I2" s="218"/>
      <c r="J2" s="218"/>
      <c r="K2" s="218"/>
      <c r="L2" s="218"/>
      <c r="M2" s="218"/>
      <c r="N2" s="261"/>
      <c r="O2" s="262"/>
      <c r="S2" s="42"/>
      <c r="T2" s="220" t="s">
        <v>420</v>
      </c>
    </row>
    <row r="3" spans="1:21" ht="21" customHeight="1" x14ac:dyDescent="0.25">
      <c r="A3" s="263" t="s">
        <v>421</v>
      </c>
      <c r="B3" s="264"/>
      <c r="C3" s="264"/>
      <c r="D3" s="264"/>
      <c r="E3" s="264"/>
      <c r="F3" s="264"/>
      <c r="G3" s="264"/>
      <c r="H3" s="264"/>
      <c r="I3" s="264"/>
      <c r="J3" s="264"/>
      <c r="K3" s="264"/>
      <c r="L3" s="264"/>
      <c r="M3" s="264"/>
      <c r="N3" s="264"/>
      <c r="O3" s="264"/>
      <c r="P3" s="264"/>
      <c r="Q3" s="264"/>
      <c r="R3" s="264"/>
      <c r="S3" s="264"/>
      <c r="T3" s="265"/>
    </row>
    <row r="4" spans="1:21" ht="17.100000000000001" customHeight="1" x14ac:dyDescent="0.25">
      <c r="A4" s="269"/>
      <c r="B4" s="155" t="s">
        <v>5</v>
      </c>
      <c r="C4" s="156"/>
      <c r="D4" s="156"/>
      <c r="E4" s="156"/>
      <c r="F4" s="143"/>
      <c r="G4" s="155" t="s">
        <v>6</v>
      </c>
      <c r="H4" s="156"/>
      <c r="I4" s="156"/>
      <c r="J4" s="156"/>
      <c r="K4" s="156"/>
      <c r="L4" s="156"/>
      <c r="M4" s="143"/>
      <c r="N4" s="155" t="s">
        <v>7</v>
      </c>
      <c r="O4" s="156"/>
      <c r="P4" s="156"/>
      <c r="Q4" s="156"/>
      <c r="R4" s="156"/>
      <c r="S4" s="156"/>
      <c r="T4" s="143"/>
      <c r="U4" s="266"/>
    </row>
    <row r="5" spans="1:21" ht="34.799999999999997" customHeight="1" x14ac:dyDescent="0.25">
      <c r="A5" s="270" t="s">
        <v>361</v>
      </c>
      <c r="B5" s="271" t="s">
        <v>362</v>
      </c>
      <c r="C5" s="271" t="s">
        <v>363</v>
      </c>
      <c r="D5" s="271" t="s">
        <v>364</v>
      </c>
      <c r="E5" s="271" t="s">
        <v>365</v>
      </c>
      <c r="F5" s="271" t="s">
        <v>366</v>
      </c>
      <c r="G5" s="271" t="s">
        <v>367</v>
      </c>
      <c r="H5" s="271" t="s">
        <v>368</v>
      </c>
      <c r="I5" s="271" t="s">
        <v>362</v>
      </c>
      <c r="J5" s="271" t="s">
        <v>363</v>
      </c>
      <c r="K5" s="271" t="s">
        <v>364</v>
      </c>
      <c r="L5" s="271" t="s">
        <v>365</v>
      </c>
      <c r="M5" s="271" t="s">
        <v>366</v>
      </c>
      <c r="N5" s="271" t="s">
        <v>367</v>
      </c>
      <c r="O5" s="271" t="s">
        <v>368</v>
      </c>
      <c r="P5" s="271" t="s">
        <v>362</v>
      </c>
      <c r="Q5" s="271" t="s">
        <v>363</v>
      </c>
      <c r="R5" s="271" t="s">
        <v>364</v>
      </c>
      <c r="S5" s="271" t="s">
        <v>365</v>
      </c>
      <c r="T5" s="271" t="s">
        <v>366</v>
      </c>
      <c r="U5" s="266"/>
    </row>
    <row r="6" spans="1:21" ht="17.100000000000001" customHeight="1" x14ac:dyDescent="0.25">
      <c r="A6" s="272" t="s">
        <v>369</v>
      </c>
      <c r="B6" s="273">
        <v>1</v>
      </c>
      <c r="C6" s="273"/>
      <c r="D6" s="274">
        <v>68145.61</v>
      </c>
      <c r="E6" s="274">
        <v>20443.68</v>
      </c>
      <c r="F6" s="274">
        <v>88589.29</v>
      </c>
      <c r="G6" s="273"/>
      <c r="H6" s="273"/>
      <c r="I6" s="273">
        <v>1</v>
      </c>
      <c r="J6" s="273"/>
      <c r="K6" s="274">
        <v>65919.360000000001</v>
      </c>
      <c r="L6" s="274">
        <v>21753.39</v>
      </c>
      <c r="M6" s="274">
        <v>87672.75</v>
      </c>
      <c r="N6" s="273"/>
      <c r="O6" s="273"/>
      <c r="P6" s="273">
        <v>1</v>
      </c>
      <c r="Q6" s="273"/>
      <c r="R6" s="274">
        <v>68145.61</v>
      </c>
      <c r="S6" s="274">
        <v>20443.68</v>
      </c>
      <c r="T6" s="274">
        <v>88589.29</v>
      </c>
      <c r="U6" s="266"/>
    </row>
    <row r="7" spans="1:21" ht="17.100000000000001" customHeight="1" x14ac:dyDescent="0.25">
      <c r="A7" s="275" t="s">
        <v>370</v>
      </c>
      <c r="B7" s="273">
        <v>8</v>
      </c>
      <c r="C7" s="273"/>
      <c r="D7" s="274">
        <v>480545</v>
      </c>
      <c r="E7" s="274">
        <v>129163.5</v>
      </c>
      <c r="F7" s="274">
        <v>609708.5</v>
      </c>
      <c r="G7" s="273"/>
      <c r="H7" s="273"/>
      <c r="I7" s="273">
        <v>4</v>
      </c>
      <c r="J7" s="273"/>
      <c r="K7" s="274">
        <v>255410.83</v>
      </c>
      <c r="L7" s="274">
        <v>84285.57</v>
      </c>
      <c r="M7" s="274">
        <v>339696.4</v>
      </c>
      <c r="N7" s="273"/>
      <c r="O7" s="273"/>
      <c r="P7" s="273">
        <v>8</v>
      </c>
      <c r="Q7" s="273"/>
      <c r="R7" s="274">
        <v>480545</v>
      </c>
      <c r="S7" s="274">
        <v>129163.5</v>
      </c>
      <c r="T7" s="274">
        <v>609708.5</v>
      </c>
      <c r="U7" s="266"/>
    </row>
    <row r="8" spans="1:21" ht="17.100000000000001" customHeight="1" x14ac:dyDescent="0.25">
      <c r="A8" s="275" t="s">
        <v>371</v>
      </c>
      <c r="B8" s="273">
        <v>18</v>
      </c>
      <c r="C8" s="273"/>
      <c r="D8" s="274">
        <v>814039.36</v>
      </c>
      <c r="E8" s="274">
        <v>229524.48000000001</v>
      </c>
      <c r="F8" s="274">
        <v>1043563.84</v>
      </c>
      <c r="G8" s="273"/>
      <c r="H8" s="273"/>
      <c r="I8" s="273">
        <v>32</v>
      </c>
      <c r="J8" s="273"/>
      <c r="K8" s="274">
        <v>1366134.11</v>
      </c>
      <c r="L8" s="274">
        <v>450824.26</v>
      </c>
      <c r="M8" s="274">
        <v>1816958.37</v>
      </c>
      <c r="N8" s="273"/>
      <c r="O8" s="273"/>
      <c r="P8" s="273">
        <v>27</v>
      </c>
      <c r="Q8" s="273"/>
      <c r="R8" s="274">
        <v>988232.64</v>
      </c>
      <c r="S8" s="274">
        <v>322769.15999999997</v>
      </c>
      <c r="T8" s="274">
        <v>1311001.8</v>
      </c>
      <c r="U8" s="266"/>
    </row>
    <row r="9" spans="1:21" ht="17.100000000000001" customHeight="1" x14ac:dyDescent="0.25">
      <c r="A9" s="275" t="s">
        <v>372</v>
      </c>
      <c r="B9" s="273">
        <v>19</v>
      </c>
      <c r="C9" s="273"/>
      <c r="D9" s="274">
        <v>608054</v>
      </c>
      <c r="E9" s="274">
        <v>182416.2</v>
      </c>
      <c r="F9" s="274">
        <v>790470.2</v>
      </c>
      <c r="G9" s="273"/>
      <c r="H9" s="273"/>
      <c r="I9" s="273">
        <v>19</v>
      </c>
      <c r="J9" s="273"/>
      <c r="K9" s="274">
        <v>647808.25</v>
      </c>
      <c r="L9" s="274">
        <v>213776.72</v>
      </c>
      <c r="M9" s="274">
        <v>861584.97</v>
      </c>
      <c r="N9" s="273"/>
      <c r="O9" s="273"/>
      <c r="P9" s="273">
        <v>19</v>
      </c>
      <c r="Q9" s="273"/>
      <c r="R9" s="274">
        <v>608054</v>
      </c>
      <c r="S9" s="274">
        <v>182416.2</v>
      </c>
      <c r="T9" s="274">
        <v>790470.2</v>
      </c>
      <c r="U9" s="266"/>
    </row>
    <row r="10" spans="1:21" ht="17.100000000000001" customHeight="1" x14ac:dyDescent="0.25">
      <c r="A10" s="275" t="s">
        <v>373</v>
      </c>
      <c r="B10" s="273">
        <v>10</v>
      </c>
      <c r="C10" s="273"/>
      <c r="D10" s="274">
        <v>235005</v>
      </c>
      <c r="E10" s="274">
        <v>70501.5</v>
      </c>
      <c r="F10" s="274">
        <v>305506.5</v>
      </c>
      <c r="G10" s="273"/>
      <c r="H10" s="273"/>
      <c r="I10" s="273">
        <v>9</v>
      </c>
      <c r="J10" s="273"/>
      <c r="K10" s="274">
        <v>270832.48</v>
      </c>
      <c r="L10" s="274">
        <v>89374.720000000001</v>
      </c>
      <c r="M10" s="274">
        <v>360207.2</v>
      </c>
      <c r="N10" s="273"/>
      <c r="O10" s="273"/>
      <c r="P10" s="273">
        <v>10</v>
      </c>
      <c r="Q10" s="273"/>
      <c r="R10" s="274">
        <v>235005</v>
      </c>
      <c r="S10" s="274">
        <v>70501.5</v>
      </c>
      <c r="T10" s="274">
        <v>305506.5</v>
      </c>
      <c r="U10" s="266"/>
    </row>
    <row r="11" spans="1:21" ht="15.75" customHeight="1" x14ac:dyDescent="0.25">
      <c r="A11" s="276" t="s">
        <v>374</v>
      </c>
      <c r="B11" s="273">
        <v>1</v>
      </c>
      <c r="C11" s="273"/>
      <c r="D11" s="274">
        <v>19500</v>
      </c>
      <c r="E11" s="274">
        <v>5850</v>
      </c>
      <c r="F11" s="274">
        <v>25350</v>
      </c>
      <c r="G11" s="273"/>
      <c r="H11" s="273"/>
      <c r="I11" s="273">
        <v>1</v>
      </c>
      <c r="J11" s="273"/>
      <c r="K11" s="274">
        <v>25392.36</v>
      </c>
      <c r="L11" s="274">
        <v>8379.48</v>
      </c>
      <c r="M11" s="274">
        <v>33771.839999999997</v>
      </c>
      <c r="N11" s="273"/>
      <c r="O11" s="273"/>
      <c r="P11" s="273">
        <v>1</v>
      </c>
      <c r="Q11" s="273"/>
      <c r="R11" s="274">
        <v>19500</v>
      </c>
      <c r="S11" s="274">
        <v>5850</v>
      </c>
      <c r="T11" s="274">
        <v>25350</v>
      </c>
      <c r="U11" s="266"/>
    </row>
    <row r="12" spans="1:21" s="123" customFormat="1" ht="15.75" customHeight="1" x14ac:dyDescent="0.25">
      <c r="A12" s="277" t="s">
        <v>375</v>
      </c>
      <c r="B12" s="278">
        <v>57</v>
      </c>
      <c r="C12" s="278">
        <v>0</v>
      </c>
      <c r="D12" s="279">
        <v>2225288.9700000002</v>
      </c>
      <c r="E12" s="279">
        <v>637899.36</v>
      </c>
      <c r="F12" s="279">
        <v>2863188.33</v>
      </c>
      <c r="G12" s="278">
        <v>0</v>
      </c>
      <c r="H12" s="278">
        <v>0</v>
      </c>
      <c r="I12" s="278">
        <v>66</v>
      </c>
      <c r="J12" s="278">
        <v>0</v>
      </c>
      <c r="K12" s="279">
        <v>2631497.39</v>
      </c>
      <c r="L12" s="279">
        <v>868394.14</v>
      </c>
      <c r="M12" s="279">
        <v>3499891.53</v>
      </c>
      <c r="N12" s="278">
        <v>0</v>
      </c>
      <c r="O12" s="278">
        <v>0</v>
      </c>
      <c r="P12" s="278">
        <v>66</v>
      </c>
      <c r="Q12" s="278">
        <v>0</v>
      </c>
      <c r="R12" s="279">
        <v>2399482.25</v>
      </c>
      <c r="S12" s="279">
        <v>731144.04</v>
      </c>
      <c r="T12" s="279">
        <v>3130626.29</v>
      </c>
      <c r="U12" s="267"/>
    </row>
    <row r="13" spans="1:21" ht="15.75" customHeight="1" x14ac:dyDescent="0.25">
      <c r="A13" s="280" t="s">
        <v>369</v>
      </c>
      <c r="B13" s="281"/>
      <c r="C13" s="281"/>
      <c r="D13" s="281"/>
      <c r="E13" s="281"/>
      <c r="F13" s="273">
        <v>0</v>
      </c>
      <c r="G13" s="273"/>
      <c r="H13" s="273"/>
      <c r="I13" s="273"/>
      <c r="J13" s="273"/>
      <c r="K13" s="273"/>
      <c r="L13" s="273"/>
      <c r="M13" s="273">
        <v>0</v>
      </c>
      <c r="N13" s="273"/>
      <c r="O13" s="273"/>
      <c r="P13" s="273"/>
      <c r="Q13" s="273"/>
      <c r="R13" s="273"/>
      <c r="S13" s="273"/>
      <c r="T13" s="273">
        <v>0</v>
      </c>
      <c r="U13" s="266"/>
    </row>
    <row r="14" spans="1:21" ht="15.75" customHeight="1" x14ac:dyDescent="0.25">
      <c r="A14" s="275" t="s">
        <v>370</v>
      </c>
      <c r="B14" s="281"/>
      <c r="C14" s="281"/>
      <c r="D14" s="281"/>
      <c r="E14" s="281"/>
      <c r="F14" s="273">
        <v>0</v>
      </c>
      <c r="G14" s="273"/>
      <c r="H14" s="273"/>
      <c r="I14" s="273"/>
      <c r="J14" s="273"/>
      <c r="K14" s="273"/>
      <c r="L14" s="273"/>
      <c r="M14" s="273">
        <v>0</v>
      </c>
      <c r="N14" s="273"/>
      <c r="O14" s="273"/>
      <c r="P14" s="273"/>
      <c r="Q14" s="273"/>
      <c r="R14" s="273"/>
      <c r="S14" s="273"/>
      <c r="T14" s="273">
        <v>0</v>
      </c>
      <c r="U14" s="266"/>
    </row>
    <row r="15" spans="1:21" ht="18.75" customHeight="1" x14ac:dyDescent="0.25">
      <c r="A15" s="275" t="s">
        <v>371</v>
      </c>
      <c r="B15" s="273">
        <v>2</v>
      </c>
      <c r="C15" s="281"/>
      <c r="D15" s="274">
        <v>61016.56</v>
      </c>
      <c r="E15" s="274">
        <v>20135.46</v>
      </c>
      <c r="F15" s="274">
        <v>81152.02</v>
      </c>
      <c r="G15" s="273">
        <v>4</v>
      </c>
      <c r="H15" s="273"/>
      <c r="I15" s="273">
        <v>14</v>
      </c>
      <c r="J15" s="273"/>
      <c r="K15" s="274">
        <v>354483.8</v>
      </c>
      <c r="L15" s="274">
        <v>113789.3</v>
      </c>
      <c r="M15" s="274">
        <v>468273.1</v>
      </c>
      <c r="N15" s="273"/>
      <c r="O15" s="273"/>
      <c r="P15" s="273">
        <v>14</v>
      </c>
      <c r="Q15" s="273"/>
      <c r="R15" s="274">
        <v>177241.9</v>
      </c>
      <c r="S15" s="274">
        <v>56894.65</v>
      </c>
      <c r="T15" s="274">
        <v>234136.55</v>
      </c>
      <c r="U15" s="266"/>
    </row>
    <row r="16" spans="1:21" ht="18.75" customHeight="1" x14ac:dyDescent="0.25">
      <c r="A16" s="275" t="s">
        <v>372</v>
      </c>
      <c r="B16" s="273">
        <v>7</v>
      </c>
      <c r="C16" s="281"/>
      <c r="D16" s="274">
        <v>259994.75</v>
      </c>
      <c r="E16" s="274">
        <v>85798.27</v>
      </c>
      <c r="F16" s="274">
        <v>345793.02</v>
      </c>
      <c r="G16" s="273">
        <v>2</v>
      </c>
      <c r="H16" s="273"/>
      <c r="I16" s="273">
        <v>4</v>
      </c>
      <c r="J16" s="273"/>
      <c r="K16" s="274">
        <v>115360.8</v>
      </c>
      <c r="L16" s="274">
        <v>37030.82</v>
      </c>
      <c r="M16" s="274">
        <v>152391.62</v>
      </c>
      <c r="N16" s="273"/>
      <c r="O16" s="273"/>
      <c r="P16" s="273">
        <v>4</v>
      </c>
      <c r="Q16" s="273"/>
      <c r="R16" s="274">
        <v>57680.4</v>
      </c>
      <c r="S16" s="274">
        <v>18515.41</v>
      </c>
      <c r="T16" s="274">
        <v>76195.81</v>
      </c>
      <c r="U16" s="266"/>
    </row>
    <row r="17" spans="1:21" ht="18.75" customHeight="1" x14ac:dyDescent="0.25">
      <c r="A17" s="275" t="s">
        <v>373</v>
      </c>
      <c r="B17" s="273">
        <v>0</v>
      </c>
      <c r="C17" s="281"/>
      <c r="D17" s="281"/>
      <c r="E17" s="281"/>
      <c r="F17" s="273">
        <v>0</v>
      </c>
      <c r="G17" s="273">
        <v>2</v>
      </c>
      <c r="H17" s="273"/>
      <c r="I17" s="273">
        <v>2</v>
      </c>
      <c r="J17" s="273"/>
      <c r="K17" s="274">
        <v>59123.73</v>
      </c>
      <c r="L17" s="274">
        <v>19201.78</v>
      </c>
      <c r="M17" s="274">
        <v>78325.509999999995</v>
      </c>
      <c r="N17" s="273"/>
      <c r="O17" s="273"/>
      <c r="P17" s="273">
        <v>2</v>
      </c>
      <c r="Q17" s="273"/>
      <c r="R17" s="274">
        <v>29561.87</v>
      </c>
      <c r="S17" s="274">
        <v>9600.89</v>
      </c>
      <c r="T17" s="274">
        <v>39162.76</v>
      </c>
      <c r="U17" s="266"/>
    </row>
    <row r="18" spans="1:21" ht="15.75" customHeight="1" x14ac:dyDescent="0.25">
      <c r="A18" s="276" t="s">
        <v>374</v>
      </c>
      <c r="B18" s="281"/>
      <c r="C18" s="281"/>
      <c r="D18" s="282"/>
      <c r="E18" s="282"/>
      <c r="F18" s="283">
        <v>0</v>
      </c>
      <c r="G18" s="273">
        <v>1</v>
      </c>
      <c r="H18" s="273"/>
      <c r="I18" s="273">
        <v>1</v>
      </c>
      <c r="J18" s="273"/>
      <c r="K18" s="284">
        <v>16298.17</v>
      </c>
      <c r="L18" s="284">
        <v>5231.71</v>
      </c>
      <c r="M18" s="284">
        <v>21529.88</v>
      </c>
      <c r="N18" s="273"/>
      <c r="O18" s="273"/>
      <c r="P18" s="273">
        <v>1</v>
      </c>
      <c r="Q18" s="273"/>
      <c r="R18" s="284">
        <v>8149.09</v>
      </c>
      <c r="S18" s="284">
        <v>2615.86</v>
      </c>
      <c r="T18" s="284">
        <v>10764.94</v>
      </c>
      <c r="U18" s="266"/>
    </row>
    <row r="19" spans="1:21" s="123" customFormat="1" ht="15.75" customHeight="1" x14ac:dyDescent="0.25">
      <c r="A19" s="277" t="s">
        <v>376</v>
      </c>
      <c r="B19" s="278">
        <v>9</v>
      </c>
      <c r="C19" s="278">
        <v>0</v>
      </c>
      <c r="D19" s="279">
        <v>321011.31</v>
      </c>
      <c r="E19" s="279">
        <v>105933.73</v>
      </c>
      <c r="F19" s="279">
        <v>426945.04</v>
      </c>
      <c r="G19" s="278">
        <v>9</v>
      </c>
      <c r="H19" s="278">
        <v>0</v>
      </c>
      <c r="I19" s="278">
        <v>21</v>
      </c>
      <c r="J19" s="278">
        <v>0</v>
      </c>
      <c r="K19" s="279">
        <v>545266.5</v>
      </c>
      <c r="L19" s="279">
        <v>175253.61</v>
      </c>
      <c r="M19" s="279">
        <v>720520.11</v>
      </c>
      <c r="N19" s="278">
        <v>0</v>
      </c>
      <c r="O19" s="278">
        <v>0</v>
      </c>
      <c r="P19" s="278">
        <v>21</v>
      </c>
      <c r="Q19" s="278">
        <v>0</v>
      </c>
      <c r="R19" s="279">
        <v>272633.25</v>
      </c>
      <c r="S19" s="279">
        <v>87626.81</v>
      </c>
      <c r="T19" s="279">
        <v>360260.06</v>
      </c>
      <c r="U19" s="267"/>
    </row>
    <row r="20" spans="1:21" ht="22.5" customHeight="1" x14ac:dyDescent="0.25">
      <c r="A20" s="280" t="s">
        <v>369</v>
      </c>
      <c r="B20" s="273">
        <v>1</v>
      </c>
      <c r="C20" s="273"/>
      <c r="D20" s="274">
        <v>68145.61</v>
      </c>
      <c r="E20" s="274">
        <v>20443.68</v>
      </c>
      <c r="F20" s="274">
        <v>88589.29</v>
      </c>
      <c r="G20" s="273">
        <v>0</v>
      </c>
      <c r="H20" s="273">
        <v>0</v>
      </c>
      <c r="I20" s="273">
        <v>1</v>
      </c>
      <c r="J20" s="274">
        <v>65919.360000000001</v>
      </c>
      <c r="K20" s="274">
        <v>65919.360000000001</v>
      </c>
      <c r="L20" s="274">
        <v>21753.39</v>
      </c>
      <c r="M20" s="274">
        <v>87672.75</v>
      </c>
      <c r="N20" s="273">
        <v>0</v>
      </c>
      <c r="O20" s="273">
        <v>0</v>
      </c>
      <c r="P20" s="273">
        <v>1</v>
      </c>
      <c r="Q20" s="274">
        <v>68145.61</v>
      </c>
      <c r="R20" s="274">
        <v>68145.61</v>
      </c>
      <c r="S20" s="274">
        <v>20443.68</v>
      </c>
      <c r="T20" s="274">
        <v>88589.29</v>
      </c>
      <c r="U20" s="266"/>
    </row>
    <row r="21" spans="1:21" ht="31.5" customHeight="1" x14ac:dyDescent="0.25">
      <c r="A21" s="275" t="s">
        <v>370</v>
      </c>
      <c r="B21" s="273">
        <v>8</v>
      </c>
      <c r="C21" s="273"/>
      <c r="D21" s="274">
        <v>480545</v>
      </c>
      <c r="E21" s="274">
        <v>129163.5</v>
      </c>
      <c r="F21" s="274">
        <v>609708.5</v>
      </c>
      <c r="G21" s="273">
        <v>0</v>
      </c>
      <c r="H21" s="273">
        <v>0</v>
      </c>
      <c r="I21" s="273">
        <v>4</v>
      </c>
      <c r="J21" s="274">
        <v>255410.83</v>
      </c>
      <c r="K21" s="274">
        <v>255410.83</v>
      </c>
      <c r="L21" s="274">
        <v>84285.57</v>
      </c>
      <c r="M21" s="274">
        <v>339696.4</v>
      </c>
      <c r="N21" s="273">
        <v>0</v>
      </c>
      <c r="O21" s="273">
        <v>0</v>
      </c>
      <c r="P21" s="273">
        <v>8</v>
      </c>
      <c r="Q21" s="274">
        <v>480545</v>
      </c>
      <c r="R21" s="274">
        <v>480545</v>
      </c>
      <c r="S21" s="274">
        <v>129163.5</v>
      </c>
      <c r="T21" s="274">
        <v>609708.5</v>
      </c>
      <c r="U21" s="266"/>
    </row>
    <row r="22" spans="1:21" ht="17.100000000000001" customHeight="1" x14ac:dyDescent="0.25">
      <c r="A22" s="275" t="s">
        <v>371</v>
      </c>
      <c r="B22" s="273">
        <v>20</v>
      </c>
      <c r="C22" s="273"/>
      <c r="D22" s="274">
        <v>875055.92</v>
      </c>
      <c r="E22" s="274">
        <v>249659.94</v>
      </c>
      <c r="F22" s="274">
        <v>1124715.8600000001</v>
      </c>
      <c r="G22" s="273">
        <v>4</v>
      </c>
      <c r="H22" s="273">
        <v>0</v>
      </c>
      <c r="I22" s="273">
        <v>46</v>
      </c>
      <c r="J22" s="274">
        <v>1366134.11</v>
      </c>
      <c r="K22" s="274">
        <v>1720617.91</v>
      </c>
      <c r="L22" s="274">
        <v>564613.56000000006</v>
      </c>
      <c r="M22" s="274">
        <v>2285231.4700000002</v>
      </c>
      <c r="N22" s="273">
        <v>0</v>
      </c>
      <c r="O22" s="273">
        <v>0</v>
      </c>
      <c r="P22" s="273">
        <v>41</v>
      </c>
      <c r="Q22" s="274">
        <v>988232.64</v>
      </c>
      <c r="R22" s="274">
        <v>1165474.54</v>
      </c>
      <c r="S22" s="274">
        <v>379663.81</v>
      </c>
      <c r="T22" s="274">
        <v>1545138.35</v>
      </c>
      <c r="U22" s="266"/>
    </row>
    <row r="23" spans="1:21" ht="16.5" customHeight="1" x14ac:dyDescent="0.25">
      <c r="A23" s="275" t="s">
        <v>372</v>
      </c>
      <c r="B23" s="273">
        <v>26</v>
      </c>
      <c r="C23" s="273"/>
      <c r="D23" s="274">
        <v>868048.75</v>
      </c>
      <c r="E23" s="274">
        <v>268214.46999999997</v>
      </c>
      <c r="F23" s="274">
        <v>1136263.22</v>
      </c>
      <c r="G23" s="273">
        <v>2</v>
      </c>
      <c r="H23" s="273">
        <v>0</v>
      </c>
      <c r="I23" s="273">
        <v>23</v>
      </c>
      <c r="J23" s="274">
        <v>647808.25</v>
      </c>
      <c r="K23" s="274">
        <v>763169.05</v>
      </c>
      <c r="L23" s="274">
        <v>250807.54</v>
      </c>
      <c r="M23" s="274">
        <v>1013976.59</v>
      </c>
      <c r="N23" s="273">
        <v>0</v>
      </c>
      <c r="O23" s="273">
        <v>0</v>
      </c>
      <c r="P23" s="273">
        <v>23</v>
      </c>
      <c r="Q23" s="274">
        <v>608054</v>
      </c>
      <c r="R23" s="274">
        <v>665734.40000000002</v>
      </c>
      <c r="S23" s="274">
        <v>200931.61</v>
      </c>
      <c r="T23" s="274">
        <v>866666.01</v>
      </c>
      <c r="U23" s="266"/>
    </row>
    <row r="24" spans="1:21" ht="17.100000000000001" customHeight="1" x14ac:dyDescent="0.25">
      <c r="A24" s="275" t="s">
        <v>373</v>
      </c>
      <c r="B24" s="273">
        <v>10</v>
      </c>
      <c r="C24" s="273"/>
      <c r="D24" s="274">
        <v>235005</v>
      </c>
      <c r="E24" s="274">
        <v>70501.5</v>
      </c>
      <c r="F24" s="274">
        <v>305506.5</v>
      </c>
      <c r="G24" s="273">
        <v>2</v>
      </c>
      <c r="H24" s="273">
        <v>0</v>
      </c>
      <c r="I24" s="273">
        <v>11</v>
      </c>
      <c r="J24" s="273">
        <v>0</v>
      </c>
      <c r="K24" s="274">
        <v>329956.21000000002</v>
      </c>
      <c r="L24" s="274">
        <v>108576.5</v>
      </c>
      <c r="M24" s="274">
        <v>438532.71</v>
      </c>
      <c r="N24" s="273">
        <v>0</v>
      </c>
      <c r="O24" s="273">
        <v>0</v>
      </c>
      <c r="P24" s="273">
        <v>12</v>
      </c>
      <c r="Q24" s="273">
        <v>0</v>
      </c>
      <c r="R24" s="274">
        <v>264566.87</v>
      </c>
      <c r="S24" s="274">
        <v>80102.39</v>
      </c>
      <c r="T24" s="274">
        <v>344669.26</v>
      </c>
      <c r="U24" s="266"/>
    </row>
    <row r="25" spans="1:21" ht="17.100000000000001" customHeight="1" x14ac:dyDescent="0.25">
      <c r="A25" s="276" t="s">
        <v>374</v>
      </c>
      <c r="B25" s="273">
        <v>1</v>
      </c>
      <c r="C25" s="273"/>
      <c r="D25" s="274">
        <v>19500</v>
      </c>
      <c r="E25" s="274">
        <v>5850</v>
      </c>
      <c r="F25" s="274">
        <v>25350</v>
      </c>
      <c r="G25" s="273">
        <v>1</v>
      </c>
      <c r="H25" s="273">
        <v>0</v>
      </c>
      <c r="I25" s="273">
        <v>2</v>
      </c>
      <c r="J25" s="273">
        <v>0</v>
      </c>
      <c r="K25" s="274">
        <v>41690.53</v>
      </c>
      <c r="L25" s="274">
        <v>13611.19</v>
      </c>
      <c r="M25" s="274">
        <v>55301.72</v>
      </c>
      <c r="N25" s="273">
        <v>0</v>
      </c>
      <c r="O25" s="273">
        <v>0</v>
      </c>
      <c r="P25" s="273">
        <v>2</v>
      </c>
      <c r="Q25" s="273">
        <v>0</v>
      </c>
      <c r="R25" s="274">
        <v>27649.09</v>
      </c>
      <c r="S25" s="274">
        <v>8465.86</v>
      </c>
      <c r="T25" s="274">
        <v>36114.94</v>
      </c>
      <c r="U25" s="266"/>
    </row>
    <row r="26" spans="1:21" customFormat="1" ht="17.100000000000001" customHeight="1" x14ac:dyDescent="0.25">
      <c r="A26" s="277" t="s">
        <v>377</v>
      </c>
      <c r="B26" s="278">
        <v>66</v>
      </c>
      <c r="C26" s="278">
        <v>0</v>
      </c>
      <c r="D26" s="279">
        <v>2546300.2799999998</v>
      </c>
      <c r="E26" s="279">
        <v>743833.09</v>
      </c>
      <c r="F26" s="279">
        <v>3290133.37</v>
      </c>
      <c r="G26" s="278">
        <v>9</v>
      </c>
      <c r="H26" s="278">
        <v>0</v>
      </c>
      <c r="I26" s="278">
        <v>87</v>
      </c>
      <c r="J26" s="279">
        <v>2335272.5499999998</v>
      </c>
      <c r="K26" s="279">
        <v>3176763.89</v>
      </c>
      <c r="L26" s="279">
        <v>1043647.75</v>
      </c>
      <c r="M26" s="279">
        <v>4220411.6399999997</v>
      </c>
      <c r="N26" s="278">
        <v>0</v>
      </c>
      <c r="O26" s="278">
        <v>0</v>
      </c>
      <c r="P26" s="278">
        <v>87</v>
      </c>
      <c r="Q26" s="279">
        <v>2144977.25</v>
      </c>
      <c r="R26" s="279">
        <v>2672115.5</v>
      </c>
      <c r="S26" s="279">
        <v>818770.85</v>
      </c>
      <c r="T26" s="279">
        <v>3490886.35</v>
      </c>
      <c r="U26" s="114"/>
    </row>
    <row r="27" spans="1:21" customFormat="1" ht="17.100000000000001" customHeight="1" x14ac:dyDescent="0.25">
      <c r="A27" s="285" t="s">
        <v>378</v>
      </c>
      <c r="B27" s="286"/>
      <c r="C27" s="286"/>
      <c r="D27" s="293"/>
      <c r="E27" s="294"/>
      <c r="F27" s="287">
        <v>14401.55</v>
      </c>
      <c r="G27" s="286"/>
      <c r="H27" s="286"/>
      <c r="I27" s="286"/>
      <c r="J27" s="286"/>
      <c r="K27" s="293"/>
      <c r="L27" s="294"/>
      <c r="M27" s="288">
        <v>0</v>
      </c>
      <c r="N27" s="286"/>
      <c r="O27" s="286"/>
      <c r="P27" s="286"/>
      <c r="Q27" s="286"/>
      <c r="R27" s="293"/>
      <c r="S27" s="294"/>
      <c r="T27" s="288">
        <v>0</v>
      </c>
      <c r="U27" s="114"/>
    </row>
    <row r="28" spans="1:21" customFormat="1" ht="38.4" customHeight="1" x14ac:dyDescent="0.25">
      <c r="A28" s="275" t="s">
        <v>379</v>
      </c>
      <c r="B28" s="286"/>
      <c r="C28" s="286"/>
      <c r="D28" s="295"/>
      <c r="E28" s="296"/>
      <c r="F28" s="289">
        <v>0</v>
      </c>
      <c r="G28" s="286"/>
      <c r="H28" s="286"/>
      <c r="I28" s="286"/>
      <c r="J28" s="286"/>
      <c r="K28" s="295"/>
      <c r="L28" s="296"/>
      <c r="M28" s="289">
        <v>0</v>
      </c>
      <c r="N28" s="286"/>
      <c r="O28" s="286"/>
      <c r="P28" s="286"/>
      <c r="Q28" s="286"/>
      <c r="R28" s="295"/>
      <c r="S28" s="296"/>
      <c r="T28" s="289">
        <v>0</v>
      </c>
      <c r="U28" s="114"/>
    </row>
    <row r="29" spans="1:21" s="36" customFormat="1" ht="17.100000000000001" customHeight="1" x14ac:dyDescent="0.25">
      <c r="A29" s="124" t="s">
        <v>380</v>
      </c>
      <c r="B29" s="144"/>
      <c r="C29" s="144"/>
      <c r="D29" s="297"/>
      <c r="E29" s="298"/>
      <c r="F29" s="125">
        <v>3304534.92</v>
      </c>
      <c r="G29" s="290"/>
      <c r="H29" s="290"/>
      <c r="I29" s="144"/>
      <c r="J29" s="144"/>
      <c r="K29" s="297"/>
      <c r="L29" s="298"/>
      <c r="M29" s="125">
        <v>4220411.6399999997</v>
      </c>
      <c r="N29" s="290"/>
      <c r="O29" s="290"/>
      <c r="P29" s="144"/>
      <c r="Q29" s="144"/>
      <c r="R29" s="297"/>
      <c r="S29" s="298"/>
      <c r="T29" s="125">
        <v>3490886.35</v>
      </c>
      <c r="U29" s="268"/>
    </row>
    <row r="30" spans="1:21" s="36" customFormat="1" ht="17.100000000000001" customHeight="1" x14ac:dyDescent="0.25">
      <c r="A30" s="45" t="s">
        <v>381</v>
      </c>
      <c r="B30" s="291"/>
      <c r="C30" s="291"/>
      <c r="D30" s="299"/>
      <c r="E30" s="300"/>
      <c r="F30" s="292"/>
      <c r="G30" s="291"/>
      <c r="H30" s="291"/>
      <c r="I30" s="291"/>
      <c r="J30" s="291"/>
      <c r="K30" s="299"/>
      <c r="L30" s="300"/>
      <c r="M30" s="91">
        <v>0.2772</v>
      </c>
      <c r="N30" s="291"/>
      <c r="O30" s="291"/>
      <c r="P30" s="291"/>
      <c r="Q30" s="291"/>
      <c r="R30" s="299"/>
      <c r="S30" s="300"/>
      <c r="T30" s="91">
        <v>-0.1729</v>
      </c>
    </row>
    <row r="31" spans="1:21" ht="17.100000000000001" customHeight="1" x14ac:dyDescent="0.25">
      <c r="A31" s="2"/>
      <c r="B31" s="2"/>
      <c r="C31" s="2"/>
      <c r="D31" s="2"/>
      <c r="E31" s="2">
        <v>2429649</v>
      </c>
      <c r="F31" s="2"/>
      <c r="G31" s="2"/>
      <c r="H31" s="2"/>
      <c r="I31" s="2"/>
      <c r="J31" s="2"/>
      <c r="K31" s="2"/>
      <c r="L31" s="2"/>
      <c r="M31" s="2"/>
      <c r="N31" s="2"/>
      <c r="O31" s="2"/>
      <c r="P31" s="2"/>
      <c r="Q31" s="2"/>
      <c r="R31" s="2"/>
      <c r="S31" s="2"/>
      <c r="T31" s="2"/>
    </row>
    <row r="32" spans="1:21" ht="17.100000000000001" customHeight="1" x14ac:dyDescent="0.25"/>
    <row r="33" spans="17:17" ht="17.100000000000001" customHeight="1" x14ac:dyDescent="0.25">
      <c r="Q33" s="142"/>
    </row>
    <row r="34" spans="17:17" ht="17.100000000000001" customHeight="1" x14ac:dyDescent="0.25"/>
    <row r="35" spans="17:17" ht="17.100000000000001" customHeight="1" x14ac:dyDescent="0.25"/>
    <row r="36" spans="17:17" ht="27" customHeight="1" x14ac:dyDescent="0.25"/>
    <row r="37" spans="17:17" ht="17.25" customHeight="1" x14ac:dyDescent="0.25"/>
    <row r="38" spans="17:17" ht="17.25" customHeight="1" x14ac:dyDescent="0.25"/>
    <row r="39" spans="17:17" ht="98.25" customHeight="1" x14ac:dyDescent="0.25"/>
  </sheetData>
  <mergeCells count="18">
    <mergeCell ref="B4:E4"/>
    <mergeCell ref="G4:L4"/>
    <mergeCell ref="N4:S4"/>
    <mergeCell ref="D27:E27"/>
    <mergeCell ref="D28:E28"/>
    <mergeCell ref="D30:E30"/>
    <mergeCell ref="K30:L30"/>
    <mergeCell ref="R30:S30"/>
    <mergeCell ref="K28:L28"/>
    <mergeCell ref="R28:S28"/>
    <mergeCell ref="D29:E29"/>
    <mergeCell ref="K29:L29"/>
    <mergeCell ref="R29:S29"/>
    <mergeCell ref="K27:L27"/>
    <mergeCell ref="R27:S27"/>
    <mergeCell ref="E1:Q1"/>
    <mergeCell ref="A2:M2"/>
    <mergeCell ref="A3:S3"/>
  </mergeCells>
  <pageMargins left="0.70866141732283472" right="0.70866141732283472" top="0.74803149606299213" bottom="0.74803149606299213"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1B938-BFD8-413D-AB54-46474399D8B4}">
  <sheetPr>
    <pageSetUpPr fitToPage="1"/>
  </sheetPr>
  <dimension ref="A1:AK76"/>
  <sheetViews>
    <sheetView topLeftCell="A34" zoomScale="80" zoomScaleNormal="80" workbookViewId="0">
      <selection activeCell="A50" sqref="A50"/>
    </sheetView>
  </sheetViews>
  <sheetFormatPr baseColWidth="10" defaultColWidth="8.88671875" defaultRowHeight="13.2" x14ac:dyDescent="0.25"/>
  <cols>
    <col min="1" max="1" width="82.88671875" bestFit="1" customWidth="1"/>
    <col min="2" max="2" width="14" hidden="1" customWidth="1"/>
    <col min="3" max="3" width="14.5546875" customWidth="1"/>
    <col min="4" max="4" width="13.44140625" bestFit="1" customWidth="1"/>
    <col min="5" max="5" width="13.44140625" customWidth="1"/>
    <col min="6" max="6" width="12.6640625" hidden="1" customWidth="1"/>
    <col min="7" max="7" width="14.5546875" hidden="1" customWidth="1"/>
    <col min="8" max="8" width="13.88671875" hidden="1" customWidth="1"/>
    <col min="9" max="9" width="13.5546875" hidden="1" customWidth="1"/>
    <col min="10" max="12" width="0" hidden="1" customWidth="1"/>
    <col min="13" max="13" width="39" style="168" customWidth="1"/>
    <col min="14" max="14" width="15.44140625" style="168" hidden="1" customWidth="1"/>
    <col min="15" max="15" width="15.33203125" style="168" hidden="1" customWidth="1"/>
    <col min="16" max="16" width="16.109375" style="168" hidden="1" customWidth="1"/>
    <col min="17" max="17" width="13.88671875" style="168" customWidth="1"/>
    <col min="18" max="18" width="14.5546875" style="168" customWidth="1"/>
    <col min="19" max="19" width="7.88671875" style="168" customWidth="1"/>
    <col min="20" max="20" width="16" style="168" customWidth="1"/>
    <col min="21" max="21" width="12.5546875" style="168" customWidth="1"/>
    <col min="22" max="22" width="8.109375" style="168" customWidth="1"/>
    <col min="23" max="23" width="16" style="168" customWidth="1"/>
    <col min="24" max="24" width="15.6640625" style="168" hidden="1" customWidth="1"/>
    <col min="25" max="25" width="14.5546875" style="168" hidden="1" customWidth="1"/>
    <col min="26" max="26" width="7.44140625" style="168" hidden="1" customWidth="1"/>
    <col min="27" max="27" width="16.109375" style="168" customWidth="1"/>
    <col min="28" max="28" width="14.109375" style="168" customWidth="1"/>
    <col min="29" max="29" width="12.109375" style="168" customWidth="1"/>
    <col min="30" max="31" width="15.33203125" style="168" customWidth="1"/>
    <col min="32" max="32" width="7.5546875" style="168" customWidth="1"/>
    <col min="33" max="33" width="15.33203125" style="168" customWidth="1"/>
    <col min="34" max="34" width="13.88671875" style="168" hidden="1" customWidth="1"/>
    <col min="35" max="35" width="15.109375" style="168" customWidth="1"/>
    <col min="36" max="36" width="15.6640625" style="168" customWidth="1"/>
    <col min="37" max="37" width="15.33203125" style="168" customWidth="1"/>
    <col min="38" max="256" width="11.44140625" customWidth="1"/>
  </cols>
  <sheetData>
    <row r="1" spans="1:37" s="2" customFormat="1" ht="18.75" customHeight="1" x14ac:dyDescent="0.25">
      <c r="A1" s="3" t="s">
        <v>0</v>
      </c>
      <c r="B1" s="146"/>
      <c r="C1" s="146"/>
      <c r="D1" s="147">
        <v>2026</v>
      </c>
      <c r="E1" s="152"/>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row>
    <row r="2" spans="1:37" s="2" customFormat="1" ht="18.75" customHeight="1" x14ac:dyDescent="0.25">
      <c r="A2" s="153" t="s">
        <v>1</v>
      </c>
      <c r="B2" s="154"/>
      <c r="C2" s="154"/>
      <c r="D2" s="150" t="s">
        <v>80</v>
      </c>
      <c r="E2" s="97"/>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1:37" s="2" customFormat="1" ht="18.75" customHeight="1" x14ac:dyDescent="0.25">
      <c r="A3" s="155" t="s">
        <v>81</v>
      </c>
      <c r="B3" s="156"/>
      <c r="C3" s="156"/>
      <c r="D3" s="157"/>
      <c r="E3" s="212" t="s">
        <v>82</v>
      </c>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row>
    <row r="4" spans="1:37" s="2" customFormat="1" x14ac:dyDescent="0.25">
      <c r="A4" s="10"/>
      <c r="B4" s="55" t="s">
        <v>4</v>
      </c>
      <c r="C4" s="55" t="s">
        <v>5</v>
      </c>
      <c r="D4" s="55" t="s">
        <v>6</v>
      </c>
      <c r="E4" s="55" t="s">
        <v>7</v>
      </c>
      <c r="M4" s="184"/>
      <c r="N4" s="186" t="s">
        <v>83</v>
      </c>
      <c r="O4" s="186"/>
      <c r="P4" s="186"/>
      <c r="Q4" s="186"/>
      <c r="R4" s="186"/>
      <c r="S4" s="186"/>
      <c r="T4" s="186"/>
      <c r="U4" s="186"/>
      <c r="V4" s="186"/>
      <c r="W4" s="186"/>
      <c r="X4" s="186" t="s">
        <v>84</v>
      </c>
      <c r="Y4" s="184"/>
      <c r="Z4" s="184"/>
      <c r="AA4" s="186" t="s">
        <v>84</v>
      </c>
      <c r="AB4" s="184"/>
      <c r="AC4" s="184"/>
      <c r="AD4" s="184"/>
      <c r="AE4" s="184"/>
      <c r="AF4" s="184"/>
      <c r="AG4" s="184"/>
      <c r="AH4" s="184"/>
      <c r="AI4" s="184"/>
      <c r="AJ4" s="184"/>
      <c r="AK4" s="184"/>
    </row>
    <row r="5" spans="1:37" ht="26.4" x14ac:dyDescent="0.25">
      <c r="A5" s="12" t="s">
        <v>85</v>
      </c>
      <c r="B5" s="18">
        <f>+B6+B14+B18+B21+B27+B33+B34</f>
        <v>349701.56000000011</v>
      </c>
      <c r="C5" s="18">
        <f>+C6+C14+C18+C21+C27+C33+C34</f>
        <v>370390.59</v>
      </c>
      <c r="D5" s="18">
        <f>+D6+D14+D18+D21+D27+D33+D34</f>
        <v>227705.84000000003</v>
      </c>
      <c r="E5" s="18">
        <f>+E6+E14+E18+E21+E27+E33+E34</f>
        <v>176557.48000000007</v>
      </c>
      <c r="G5" s="140">
        <f>E5-D5</f>
        <v>-51148.359999999957</v>
      </c>
      <c r="I5">
        <f>G5*2</f>
        <v>-102296.71999999991</v>
      </c>
      <c r="M5" s="185" t="s">
        <v>86</v>
      </c>
      <c r="N5" s="187" t="s">
        <v>87</v>
      </c>
      <c r="O5" s="187" t="s">
        <v>88</v>
      </c>
      <c r="P5" s="187" t="s">
        <v>89</v>
      </c>
      <c r="Q5" s="187" t="s">
        <v>90</v>
      </c>
      <c r="R5" s="187" t="s">
        <v>88</v>
      </c>
      <c r="S5" s="187" t="s">
        <v>89</v>
      </c>
      <c r="T5" s="187" t="s">
        <v>91</v>
      </c>
      <c r="U5" s="187" t="s">
        <v>88</v>
      </c>
      <c r="V5" s="187" t="s">
        <v>89</v>
      </c>
      <c r="W5" s="187" t="s">
        <v>92</v>
      </c>
      <c r="X5" s="187" t="s">
        <v>87</v>
      </c>
      <c r="Y5" s="187" t="s">
        <v>88</v>
      </c>
      <c r="Z5" s="187" t="s">
        <v>89</v>
      </c>
      <c r="AA5" s="187" t="s">
        <v>90</v>
      </c>
      <c r="AB5" s="187" t="s">
        <v>88</v>
      </c>
      <c r="AC5" s="187" t="s">
        <v>89</v>
      </c>
      <c r="AD5" s="187" t="s">
        <v>91</v>
      </c>
      <c r="AE5" s="187" t="s">
        <v>88</v>
      </c>
      <c r="AF5" s="187" t="s">
        <v>89</v>
      </c>
      <c r="AG5" s="187" t="s">
        <v>92</v>
      </c>
      <c r="AH5" s="188" t="s">
        <v>93</v>
      </c>
      <c r="AI5" s="188" t="s">
        <v>94</v>
      </c>
      <c r="AJ5" s="188" t="s">
        <v>95</v>
      </c>
      <c r="AK5" s="188" t="s">
        <v>96</v>
      </c>
    </row>
    <row r="6" spans="1:37" x14ac:dyDescent="0.25">
      <c r="A6" s="46" t="s">
        <v>97</v>
      </c>
      <c r="B6" s="20">
        <f>B7+B8+B9+B10+B11+B12+B13</f>
        <v>0.01</v>
      </c>
      <c r="C6" s="20">
        <f>C7+C8+C9+C10+C11+C12+C13</f>
        <v>208282.66</v>
      </c>
      <c r="D6" s="20">
        <v>6050.14</v>
      </c>
      <c r="E6" s="20">
        <f>E7+E8+E9+E10+E11+E12+E13</f>
        <v>6050.14</v>
      </c>
      <c r="G6" s="54">
        <f>E6-D6</f>
        <v>0</v>
      </c>
      <c r="I6" s="54">
        <f>I5+'Est flujos Efect'!H8</f>
        <v>-102296.71999999991</v>
      </c>
      <c r="M6" s="168" t="s">
        <v>98</v>
      </c>
      <c r="N6" s="175">
        <v>439024.59</v>
      </c>
      <c r="O6" s="175"/>
      <c r="P6" s="175"/>
      <c r="Q6" s="175">
        <f>N6+O6-P6</f>
        <v>439024.59</v>
      </c>
      <c r="R6" s="175"/>
      <c r="S6" s="175"/>
      <c r="T6" s="175">
        <f>Q6+R6-S6</f>
        <v>439024.59</v>
      </c>
      <c r="U6" s="175"/>
      <c r="V6" s="175"/>
      <c r="W6" s="175">
        <f>T6+U6-V6</f>
        <v>439024.59</v>
      </c>
      <c r="X6" s="175">
        <v>328721.03999999998</v>
      </c>
      <c r="Y6" s="175">
        <v>50000</v>
      </c>
      <c r="Z6" s="175"/>
      <c r="AA6" s="175">
        <v>389150.27</v>
      </c>
      <c r="AB6" s="175">
        <v>54803.55</v>
      </c>
      <c r="AC6" s="175"/>
      <c r="AD6" s="175">
        <f>AA6+AB6-AC6</f>
        <v>443953.82</v>
      </c>
      <c r="AE6" s="175">
        <v>5500</v>
      </c>
      <c r="AF6" s="175"/>
      <c r="AG6" s="175">
        <f>AD6+AE6-AF6</f>
        <v>449453.82</v>
      </c>
      <c r="AH6" s="175">
        <f>N6-X6</f>
        <v>110303.55000000005</v>
      </c>
      <c r="AI6" s="175">
        <f>Q6-AA6</f>
        <v>49874.320000000007</v>
      </c>
      <c r="AJ6" s="175">
        <f>T6-AD6</f>
        <v>-4929.2299999999814</v>
      </c>
      <c r="AK6" s="175">
        <f>W6-AG6</f>
        <v>-10429.229999999981</v>
      </c>
    </row>
    <row r="7" spans="1:37" x14ac:dyDescent="0.25">
      <c r="A7" s="4" t="s">
        <v>99</v>
      </c>
      <c r="B7" s="30"/>
      <c r="C7" s="30"/>
      <c r="D7" s="30"/>
      <c r="E7" s="30"/>
      <c r="M7" s="168" t="s">
        <v>100</v>
      </c>
      <c r="N7" s="175">
        <v>31551.32</v>
      </c>
      <c r="O7" s="175"/>
      <c r="P7" s="175">
        <v>31551.32</v>
      </c>
      <c r="Q7" s="175">
        <f>N7+O7-P7</f>
        <v>0</v>
      </c>
      <c r="R7" s="175"/>
      <c r="S7" s="175"/>
      <c r="T7" s="175">
        <f>Q7+R7-S7</f>
        <v>0</v>
      </c>
      <c r="U7" s="175"/>
      <c r="V7" s="175"/>
      <c r="W7" s="175">
        <f>T7+U7-V7</f>
        <v>0</v>
      </c>
      <c r="X7" s="175">
        <v>31551.32</v>
      </c>
      <c r="Y7" s="175"/>
      <c r="Z7" s="175"/>
      <c r="AA7" s="175"/>
      <c r="AB7" s="175"/>
      <c r="AC7" s="175"/>
      <c r="AD7" s="175">
        <f>AA7+AB7-AC7</f>
        <v>0</v>
      </c>
      <c r="AE7" s="175"/>
      <c r="AF7" s="175"/>
      <c r="AG7" s="175">
        <f>AD7+AE7-AF7</f>
        <v>0</v>
      </c>
      <c r="AH7" s="175">
        <f>N7-X7</f>
        <v>0</v>
      </c>
      <c r="AI7" s="175">
        <f>Q7-AA7</f>
        <v>0</v>
      </c>
      <c r="AJ7" s="175">
        <f>T7-AD7</f>
        <v>0</v>
      </c>
      <c r="AK7" s="175">
        <f>W7-AG7</f>
        <v>0</v>
      </c>
    </row>
    <row r="8" spans="1:37" x14ac:dyDescent="0.25">
      <c r="A8" s="4" t="s">
        <v>101</v>
      </c>
      <c r="B8" s="21"/>
      <c r="C8" s="21"/>
      <c r="D8" s="21"/>
      <c r="E8" s="21"/>
      <c r="M8" s="168" t="s">
        <v>102</v>
      </c>
      <c r="N8" s="175">
        <v>448301.85</v>
      </c>
      <c r="O8" s="175">
        <v>26536.48</v>
      </c>
      <c r="P8" s="175">
        <f>231713.46-3638.94</f>
        <v>228074.52</v>
      </c>
      <c r="Q8" s="175">
        <f>N8+O8-P8</f>
        <v>246763.80999999997</v>
      </c>
      <c r="R8" s="175"/>
      <c r="S8" s="175"/>
      <c r="T8" s="175">
        <f>Q8+R8-S8</f>
        <v>246763.80999999997</v>
      </c>
      <c r="U8" s="175"/>
      <c r="V8" s="175"/>
      <c r="W8" s="175">
        <f>T8+U8-V8</f>
        <v>246763.80999999997</v>
      </c>
      <c r="X8" s="175">
        <v>367876.61</v>
      </c>
      <c r="Y8" s="175">
        <v>60000</v>
      </c>
      <c r="Z8" s="175"/>
      <c r="AA8" s="175">
        <f>157589.08+3268.65</f>
        <v>160857.72999999998</v>
      </c>
      <c r="AB8" s="175">
        <v>20425.240000000002</v>
      </c>
      <c r="AC8" s="175"/>
      <c r="AD8" s="175">
        <f>AA8+AB8-AC8</f>
        <v>181282.96999999997</v>
      </c>
      <c r="AE8" s="175"/>
      <c r="AF8" s="175"/>
      <c r="AG8" s="175">
        <f>AD8+AE8-AF8</f>
        <v>181282.96999999997</v>
      </c>
      <c r="AH8" s="175">
        <f>N8-X8</f>
        <v>80425.239999999991</v>
      </c>
      <c r="AI8" s="175">
        <f>Q8-AA8</f>
        <v>85906.079999999987</v>
      </c>
      <c r="AJ8" s="175">
        <f>T8-AD8</f>
        <v>65480.84</v>
      </c>
      <c r="AK8" s="175">
        <f>W8-AG8</f>
        <v>65480.84</v>
      </c>
    </row>
    <row r="9" spans="1:37" x14ac:dyDescent="0.25">
      <c r="A9" s="4" t="s">
        <v>103</v>
      </c>
      <c r="B9" s="21"/>
      <c r="C9" s="21"/>
      <c r="D9" s="21"/>
      <c r="E9" s="21"/>
      <c r="M9" s="168" t="s">
        <v>104</v>
      </c>
      <c r="N9" s="175">
        <v>367766.64</v>
      </c>
      <c r="O9" s="175">
        <v>3739.9</v>
      </c>
      <c r="P9" s="175">
        <v>178753.45</v>
      </c>
      <c r="Q9" s="175">
        <f>N9+O9-P9</f>
        <v>192753.09000000003</v>
      </c>
      <c r="R9" s="189">
        <f>253722.23-64174.46</f>
        <v>189547.77000000002</v>
      </c>
      <c r="S9" s="175"/>
      <c r="T9" s="175">
        <f>Q9+R9-S9</f>
        <v>382300.86000000004</v>
      </c>
      <c r="U9" s="189">
        <v>9122.85</v>
      </c>
      <c r="V9" s="175"/>
      <c r="W9" s="175">
        <f>T9+U9-V9</f>
        <v>391423.71</v>
      </c>
      <c r="X9" s="175">
        <v>339669.66</v>
      </c>
      <c r="Y9" s="175">
        <v>20000</v>
      </c>
      <c r="Z9" s="175"/>
      <c r="AA9" s="175">
        <v>175533.26</v>
      </c>
      <c r="AB9" s="175">
        <v>54771.21</v>
      </c>
      <c r="AC9" s="175"/>
      <c r="AD9" s="175">
        <f>AA9+AB9-AC9</f>
        <v>230304.47</v>
      </c>
      <c r="AE9" s="175">
        <v>54771.21</v>
      </c>
      <c r="AF9" s="175"/>
      <c r="AG9" s="175">
        <f>AD9+AE9-AF9</f>
        <v>285075.68</v>
      </c>
      <c r="AH9" s="175">
        <f>N9-X9</f>
        <v>28096.98000000004</v>
      </c>
      <c r="AI9" s="175">
        <f>Q9-AA9</f>
        <v>17219.830000000016</v>
      </c>
      <c r="AJ9" s="175">
        <f>T9-AD9</f>
        <v>151996.39000000004</v>
      </c>
      <c r="AK9" s="175">
        <f>W9-AG9</f>
        <v>106348.03000000003</v>
      </c>
    </row>
    <row r="10" spans="1:37" x14ac:dyDescent="0.25">
      <c r="A10" s="4" t="s">
        <v>105</v>
      </c>
      <c r="B10" s="21"/>
      <c r="C10" s="21"/>
      <c r="D10" s="21"/>
      <c r="E10" s="21"/>
      <c r="M10" s="168" t="s">
        <v>106</v>
      </c>
      <c r="N10" s="175">
        <v>3638.94</v>
      </c>
      <c r="O10" s="175"/>
      <c r="P10" s="175">
        <v>3638.94</v>
      </c>
      <c r="Q10" s="175">
        <f>N10+O10-P10</f>
        <v>0</v>
      </c>
      <c r="R10" s="175"/>
      <c r="S10" s="175"/>
      <c r="T10" s="175">
        <f>Q10+R10-S10</f>
        <v>0</v>
      </c>
      <c r="U10" s="175"/>
      <c r="V10" s="175"/>
      <c r="W10" s="175">
        <f>T10+U10-V10</f>
        <v>0</v>
      </c>
      <c r="X10" s="175"/>
      <c r="Y10" s="175"/>
      <c r="Z10" s="175"/>
      <c r="AA10" s="175">
        <f>X10+Y10-Z10</f>
        <v>0</v>
      </c>
      <c r="AB10" s="175"/>
      <c r="AC10" s="175"/>
      <c r="AD10" s="175">
        <f>AA10+AB10-AC10</f>
        <v>0</v>
      </c>
      <c r="AE10" s="175"/>
      <c r="AF10" s="175"/>
      <c r="AG10" s="175">
        <f>AD10+AE10-AF10</f>
        <v>0</v>
      </c>
      <c r="AH10" s="175">
        <f>N10-X10</f>
        <v>3638.94</v>
      </c>
      <c r="AI10" s="175">
        <f>Q10-AA10</f>
        <v>0</v>
      </c>
      <c r="AJ10" s="175">
        <f>T10-AD10</f>
        <v>0</v>
      </c>
      <c r="AK10" s="175">
        <f>T10-AG10</f>
        <v>0</v>
      </c>
    </row>
    <row r="11" spans="1:37" x14ac:dyDescent="0.25">
      <c r="A11" s="4" t="s">
        <v>107</v>
      </c>
      <c r="B11" s="21"/>
      <c r="C11" s="21"/>
      <c r="D11" s="21"/>
      <c r="E11" s="21"/>
      <c r="G11" s="54"/>
      <c r="N11" s="175">
        <f>SUM(N6:N10)</f>
        <v>1290283.3399999999</v>
      </c>
      <c r="O11" s="175">
        <f t="shared" ref="O11:AA11" si="0">SUM(O6:O10)</f>
        <v>30276.38</v>
      </c>
      <c r="P11" s="175">
        <f t="shared" si="0"/>
        <v>442018.23000000004</v>
      </c>
      <c r="Q11" s="175">
        <f t="shared" si="0"/>
        <v>878541.49</v>
      </c>
      <c r="R11" s="175">
        <f t="shared" ref="R11:W11" si="1">SUM(R6:R10)</f>
        <v>189547.77000000002</v>
      </c>
      <c r="S11" s="175">
        <f t="shared" si="1"/>
        <v>0</v>
      </c>
      <c r="T11" s="175">
        <f t="shared" si="1"/>
        <v>1068089.26</v>
      </c>
      <c r="U11" s="175">
        <f t="shared" si="1"/>
        <v>9122.85</v>
      </c>
      <c r="V11" s="175">
        <f t="shared" si="1"/>
        <v>0</v>
      </c>
      <c r="W11" s="175">
        <f t="shared" si="1"/>
        <v>1077212.1100000001</v>
      </c>
      <c r="X11" s="175">
        <f t="shared" si="0"/>
        <v>1067818.6299999999</v>
      </c>
      <c r="Y11" s="175">
        <f t="shared" si="0"/>
        <v>130000</v>
      </c>
      <c r="Z11" s="175">
        <f t="shared" si="0"/>
        <v>0</v>
      </c>
      <c r="AA11" s="175">
        <f t="shared" si="0"/>
        <v>725541.26</v>
      </c>
      <c r="AB11" s="190">
        <f t="shared" ref="AB11:AJ11" si="2">SUM(AB6:AB10)</f>
        <v>130000</v>
      </c>
      <c r="AC11" s="175">
        <f t="shared" si="2"/>
        <v>0</v>
      </c>
      <c r="AD11" s="175">
        <f t="shared" si="2"/>
        <v>855541.26</v>
      </c>
      <c r="AE11" s="190">
        <f>SUM(AE6:AE10)</f>
        <v>60271.21</v>
      </c>
      <c r="AF11" s="175">
        <f>SUM(AF6:AF10)</f>
        <v>0</v>
      </c>
      <c r="AG11" s="175">
        <f>SUM(AG6:AG10)</f>
        <v>915812.47</v>
      </c>
      <c r="AH11" s="175">
        <f t="shared" si="2"/>
        <v>222464.71000000008</v>
      </c>
      <c r="AI11" s="190">
        <f t="shared" si="2"/>
        <v>153000.23000000001</v>
      </c>
      <c r="AJ11" s="175">
        <f t="shared" si="2"/>
        <v>212548.00000000006</v>
      </c>
      <c r="AK11" s="175">
        <f>SUM(AK6:AK10)</f>
        <v>161399.64000000004</v>
      </c>
    </row>
    <row r="12" spans="1:37" x14ac:dyDescent="0.25">
      <c r="A12" s="4" t="s">
        <v>108</v>
      </c>
      <c r="B12" s="21">
        <v>0.01</v>
      </c>
      <c r="C12" s="21">
        <v>0</v>
      </c>
      <c r="D12" s="21">
        <v>6050.14</v>
      </c>
      <c r="E12" s="21">
        <v>6050.14</v>
      </c>
      <c r="G12" s="54"/>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row>
    <row r="13" spans="1:37" x14ac:dyDescent="0.25">
      <c r="A13" s="4" t="s">
        <v>109</v>
      </c>
      <c r="B13" s="21"/>
      <c r="C13" s="21">
        <v>208282.66</v>
      </c>
      <c r="D13" s="21"/>
      <c r="E13" s="21"/>
      <c r="G13" s="54"/>
      <c r="N13" s="175"/>
      <c r="O13" s="175"/>
      <c r="P13" s="175"/>
      <c r="Q13" s="175"/>
      <c r="R13" s="175"/>
      <c r="S13" s="175"/>
      <c r="T13" s="175"/>
      <c r="U13" s="175"/>
      <c r="V13" s="175"/>
      <c r="W13" s="175"/>
      <c r="X13" s="175">
        <f>N11-X11</f>
        <v>222464.70999999996</v>
      </c>
      <c r="Y13" s="175"/>
      <c r="Z13" s="175"/>
      <c r="AA13" s="190">
        <f>Q11-AA11</f>
        <v>153000.22999999998</v>
      </c>
      <c r="AB13" s="175"/>
      <c r="AC13" s="175"/>
      <c r="AD13" s="175">
        <f>T11-AD11</f>
        <v>212548</v>
      </c>
      <c r="AE13" s="175"/>
      <c r="AF13" s="175"/>
      <c r="AG13" s="175">
        <f>W11-AG11</f>
        <v>161399.64000000013</v>
      </c>
      <c r="AH13" s="175"/>
      <c r="AI13" s="175"/>
      <c r="AJ13" s="175"/>
      <c r="AK13" s="175"/>
    </row>
    <row r="14" spans="1:37" x14ac:dyDescent="0.25">
      <c r="A14" s="5" t="s">
        <v>110</v>
      </c>
      <c r="B14" s="30">
        <f>+B15+B16+B17</f>
        <v>340593.85000000009</v>
      </c>
      <c r="C14" s="30">
        <f>+C15+C16+C17</f>
        <v>153000.23000000004</v>
      </c>
      <c r="D14" s="30">
        <v>212548</v>
      </c>
      <c r="E14" s="30">
        <f>+E15+E16+E17</f>
        <v>161399.64000000004</v>
      </c>
      <c r="G14" s="54">
        <f>E14-D14</f>
        <v>-51148.359999999957</v>
      </c>
      <c r="H14" s="95">
        <f>253722.23-130000</f>
        <v>123722.23000000001</v>
      </c>
      <c r="J14">
        <f>339669-367766.64</f>
        <v>-28097.640000000014</v>
      </c>
      <c r="K14" s="54">
        <f>C15-D15</f>
        <v>44374.320000000007</v>
      </c>
      <c r="N14" s="175"/>
      <c r="O14" s="175"/>
      <c r="P14" s="175"/>
      <c r="Q14" s="175"/>
      <c r="R14" s="175"/>
      <c r="S14" s="175"/>
      <c r="T14" s="175"/>
      <c r="U14" s="175"/>
      <c r="V14" s="175"/>
      <c r="W14" s="175"/>
      <c r="X14" s="191" t="s">
        <v>111</v>
      </c>
      <c r="Y14" s="175"/>
      <c r="Z14" s="175"/>
      <c r="AA14" s="192" t="s">
        <v>111</v>
      </c>
      <c r="AB14" s="175"/>
      <c r="AC14" s="175"/>
      <c r="AD14" s="175"/>
      <c r="AE14" s="175"/>
      <c r="AF14" s="175"/>
      <c r="AG14" s="175"/>
      <c r="AH14" s="175"/>
      <c r="AI14" s="175"/>
      <c r="AJ14" s="175"/>
      <c r="AK14" s="175"/>
    </row>
    <row r="15" spans="1:37" x14ac:dyDescent="0.25">
      <c r="A15" s="4" t="s">
        <v>112</v>
      </c>
      <c r="B15" s="21">
        <f>439024.59-246975.28</f>
        <v>192049.31000000003</v>
      </c>
      <c r="C15" s="21">
        <f>439024.59-389150.27</f>
        <v>49874.320000000007</v>
      </c>
      <c r="D15" s="21">
        <v>5500</v>
      </c>
      <c r="E15" s="21">
        <v>0</v>
      </c>
      <c r="F15" s="54"/>
      <c r="G15" s="54"/>
      <c r="J15">
        <f>-399005+328721.04</f>
        <v>-70283.960000000021</v>
      </c>
      <c r="K15" s="54">
        <f>C16-D16</f>
        <v>-103922.08999999997</v>
      </c>
      <c r="N15" s="175"/>
      <c r="O15" s="175"/>
      <c r="P15" s="175"/>
      <c r="Q15" s="175"/>
      <c r="R15" s="175"/>
      <c r="S15" s="175"/>
      <c r="T15" s="175"/>
      <c r="U15" s="175"/>
      <c r="V15" s="175"/>
      <c r="W15" s="175"/>
      <c r="X15" s="175"/>
      <c r="Y15" s="175"/>
      <c r="Z15" s="175"/>
      <c r="AA15" s="175"/>
      <c r="AB15" s="175"/>
      <c r="AC15" s="175"/>
      <c r="AD15" s="175">
        <f>AD13-D14</f>
        <v>0</v>
      </c>
      <c r="AE15" s="175"/>
      <c r="AF15" s="175"/>
      <c r="AG15" s="175"/>
      <c r="AH15" s="175"/>
      <c r="AI15" s="175"/>
      <c r="AJ15" s="175"/>
      <c r="AK15" s="175"/>
    </row>
    <row r="16" spans="1:37" x14ac:dyDescent="0.25">
      <c r="A16" s="7" t="s">
        <v>113</v>
      </c>
      <c r="B16" s="21">
        <f>31551.32-31551.32+444642.01+366438.39-345401.11-317134.75</f>
        <v>148544.54000000004</v>
      </c>
      <c r="C16" s="21">
        <f>246763.81+192753.09-3268.65-157589.08-175533.26</f>
        <v>103125.91000000003</v>
      </c>
      <c r="D16" s="21">
        <v>207048</v>
      </c>
      <c r="E16" s="21">
        <f>AK6+AK8+AK9</f>
        <v>161399.64000000004</v>
      </c>
      <c r="G16" s="54"/>
      <c r="J16">
        <v>130000</v>
      </c>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row>
    <row r="17" spans="1:37" x14ac:dyDescent="0.25">
      <c r="A17" s="4" t="s">
        <v>114</v>
      </c>
      <c r="B17" s="21">
        <v>0</v>
      </c>
      <c r="C17" s="21">
        <v>0</v>
      </c>
      <c r="D17" s="21"/>
      <c r="E17" s="21"/>
      <c r="J17">
        <f>SUM(J14:J16)</f>
        <v>31618.399999999965</v>
      </c>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row>
    <row r="18" spans="1:37" x14ac:dyDescent="0.25">
      <c r="A18" s="5" t="s">
        <v>115</v>
      </c>
      <c r="B18" s="30">
        <f>+B19+B20</f>
        <v>0</v>
      </c>
      <c r="C18" s="30">
        <f>+C19+C20</f>
        <v>0</v>
      </c>
      <c r="D18" s="30">
        <v>0</v>
      </c>
      <c r="E18" s="30">
        <f>+E19+E20</f>
        <v>0</v>
      </c>
      <c r="G18" s="54"/>
      <c r="J18">
        <f>J17+367876.61</f>
        <v>399495.00999999995</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row>
    <row r="19" spans="1:37" x14ac:dyDescent="0.25">
      <c r="A19" s="4" t="s">
        <v>116</v>
      </c>
      <c r="B19" s="21"/>
      <c r="C19" s="21"/>
      <c r="D19" s="21"/>
      <c r="E19" s="21"/>
      <c r="N19" s="175"/>
      <c r="O19" s="175">
        <f>161399.64-152276.79</f>
        <v>9122.8500000000058</v>
      </c>
      <c r="P19" s="175"/>
      <c r="Q19" s="175"/>
      <c r="R19" s="175"/>
      <c r="S19" s="175"/>
      <c r="T19" s="175"/>
      <c r="U19" s="175"/>
      <c r="V19" s="175"/>
      <c r="W19" s="175"/>
      <c r="X19" s="175"/>
      <c r="Y19" s="175"/>
      <c r="Z19" s="175"/>
      <c r="AA19" s="175"/>
      <c r="AB19" s="175"/>
      <c r="AC19" s="175"/>
      <c r="AD19" s="175"/>
      <c r="AE19" s="175"/>
      <c r="AF19" s="175"/>
      <c r="AG19" s="175"/>
      <c r="AH19" s="175"/>
      <c r="AI19" s="175"/>
      <c r="AJ19" s="175"/>
      <c r="AK19" s="175"/>
    </row>
    <row r="20" spans="1:37" x14ac:dyDescent="0.25">
      <c r="A20" s="4" t="s">
        <v>117</v>
      </c>
      <c r="B20" s="21"/>
      <c r="C20" s="21"/>
      <c r="D20" s="21"/>
      <c r="E20" s="21"/>
      <c r="N20" s="175"/>
      <c r="O20" s="175">
        <v>621488.87</v>
      </c>
      <c r="P20" s="175"/>
      <c r="Q20" s="175"/>
      <c r="R20" s="175"/>
      <c r="S20" s="175"/>
      <c r="T20" s="175"/>
      <c r="U20" s="175"/>
      <c r="V20" s="175"/>
      <c r="W20" s="175"/>
      <c r="X20" s="175"/>
      <c r="Y20" s="175"/>
      <c r="Z20" s="175"/>
      <c r="AA20" s="175"/>
      <c r="AB20" s="175"/>
      <c r="AC20" s="175"/>
      <c r="AD20" s="175"/>
      <c r="AE20" s="175"/>
      <c r="AF20" s="175"/>
      <c r="AG20" s="175"/>
      <c r="AH20" s="175"/>
      <c r="AI20" s="175"/>
      <c r="AJ20" s="175"/>
      <c r="AK20" s="175"/>
    </row>
    <row r="21" spans="1:37" x14ac:dyDescent="0.25">
      <c r="A21" s="5" t="s">
        <v>118</v>
      </c>
      <c r="B21" s="30">
        <f>+B22+B23+B24+B25+B26</f>
        <v>0</v>
      </c>
      <c r="C21" s="30">
        <f>+C22+C23+C24+C25+C26</f>
        <v>0</v>
      </c>
      <c r="D21" s="30">
        <v>0</v>
      </c>
      <c r="E21" s="30">
        <f>+E22+E23+E24+E25+E26</f>
        <v>0</v>
      </c>
      <c r="J21" s="54">
        <f>28807.84-D16</f>
        <v>-178240.16</v>
      </c>
      <c r="N21" s="175"/>
      <c r="O21" s="175">
        <f>O19+O20</f>
        <v>630611.72</v>
      </c>
      <c r="P21" s="175"/>
      <c r="Q21" s="175"/>
      <c r="R21" s="175"/>
      <c r="S21" s="175"/>
      <c r="T21" s="175"/>
      <c r="U21" s="175"/>
      <c r="V21" s="175"/>
      <c r="W21" s="175"/>
      <c r="X21" s="175"/>
      <c r="Y21" s="175"/>
      <c r="Z21" s="175"/>
      <c r="AA21" s="175"/>
      <c r="AB21" s="175"/>
      <c r="AC21" s="175"/>
      <c r="AD21" s="175"/>
      <c r="AE21" s="175"/>
      <c r="AF21" s="175"/>
      <c r="AG21" s="175"/>
      <c r="AH21" s="175"/>
      <c r="AI21" s="175"/>
      <c r="AJ21" s="175"/>
      <c r="AK21" s="175"/>
    </row>
    <row r="22" spans="1:37" x14ac:dyDescent="0.25">
      <c r="A22" s="7" t="s">
        <v>119</v>
      </c>
      <c r="B22" s="21"/>
      <c r="C22" s="21"/>
      <c r="D22" s="21"/>
      <c r="E22" s="21"/>
      <c r="J22">
        <v>407494.1</v>
      </c>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row>
    <row r="23" spans="1:37" x14ac:dyDescent="0.25">
      <c r="A23" s="4" t="s">
        <v>120</v>
      </c>
      <c r="B23" s="21"/>
      <c r="C23" s="21"/>
      <c r="D23" s="21"/>
      <c r="E23" s="21"/>
      <c r="J23" s="54">
        <f>SUM(J21:J22)</f>
        <v>229253.93999999997</v>
      </c>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row>
    <row r="24" spans="1:37" x14ac:dyDescent="0.25">
      <c r="A24" s="4" t="s">
        <v>121</v>
      </c>
      <c r="B24" s="21"/>
      <c r="C24" s="21"/>
      <c r="D24" s="21"/>
      <c r="E24" s="21"/>
    </row>
    <row r="25" spans="1:37" x14ac:dyDescent="0.25">
      <c r="A25" s="4" t="s">
        <v>122</v>
      </c>
      <c r="B25" s="21"/>
      <c r="C25" s="21"/>
      <c r="D25" s="21"/>
      <c r="E25" s="21"/>
      <c r="J25">
        <f>448301.85-28522.22</f>
        <v>419779.63</v>
      </c>
      <c r="T25" s="168">
        <f>212548-161399.64</f>
        <v>51148.359999999986</v>
      </c>
    </row>
    <row r="26" spans="1:37" x14ac:dyDescent="0.25">
      <c r="A26" s="4" t="s">
        <v>123</v>
      </c>
      <c r="B26" s="21"/>
      <c r="C26" s="21"/>
      <c r="D26" s="21"/>
      <c r="E26" s="21"/>
      <c r="J26">
        <v>-419</v>
      </c>
      <c r="T26" s="193">
        <f>AE11-T25</f>
        <v>9122.8500000000131</v>
      </c>
      <c r="U26" s="193"/>
      <c r="V26" s="193"/>
      <c r="W26" s="193"/>
    </row>
    <row r="27" spans="1:37" x14ac:dyDescent="0.25">
      <c r="A27" s="5" t="s">
        <v>124</v>
      </c>
      <c r="B27" s="30">
        <f>+B28+B29+B30+B31+B32</f>
        <v>9107.7000000000007</v>
      </c>
      <c r="C27" s="30">
        <f>+C28+C29+C30+C31+C32</f>
        <v>9107.7000000000007</v>
      </c>
      <c r="D27" s="30">
        <v>9107.7000000000007</v>
      </c>
      <c r="E27" s="30">
        <f>+E28+E29+E30+E31+E32</f>
        <v>9107.7000000000007</v>
      </c>
      <c r="G27">
        <v>0</v>
      </c>
    </row>
    <row r="28" spans="1:37" x14ac:dyDescent="0.25">
      <c r="A28" s="4" t="s">
        <v>119</v>
      </c>
      <c r="B28" s="21"/>
      <c r="C28" s="21"/>
      <c r="D28" s="21"/>
      <c r="E28" s="21"/>
    </row>
    <row r="29" spans="1:37" x14ac:dyDescent="0.25">
      <c r="A29" s="4" t="s">
        <v>125</v>
      </c>
      <c r="B29" s="21"/>
      <c r="C29" s="21"/>
      <c r="D29" s="21"/>
      <c r="E29" s="21"/>
    </row>
    <row r="30" spans="1:37" x14ac:dyDescent="0.25">
      <c r="A30" s="4" t="s">
        <v>121</v>
      </c>
      <c r="B30" s="21"/>
      <c r="C30" s="21"/>
      <c r="D30" s="21"/>
      <c r="E30" s="21"/>
    </row>
    <row r="31" spans="1:37" x14ac:dyDescent="0.25">
      <c r="A31" s="4" t="s">
        <v>122</v>
      </c>
      <c r="B31" s="21"/>
      <c r="C31" s="21"/>
      <c r="D31" s="21"/>
      <c r="E31" s="21"/>
    </row>
    <row r="32" spans="1:37" x14ac:dyDescent="0.25">
      <c r="A32" s="4" t="s">
        <v>123</v>
      </c>
      <c r="B32" s="21">
        <v>9107.7000000000007</v>
      </c>
      <c r="C32" s="21">
        <v>9107.7000000000007</v>
      </c>
      <c r="D32" s="21">
        <v>9107.7000000000007</v>
      </c>
      <c r="E32" s="21">
        <v>9107.7000000000007</v>
      </c>
      <c r="G32" s="139">
        <v>0</v>
      </c>
    </row>
    <row r="33" spans="1:9" x14ac:dyDescent="0.25">
      <c r="A33" s="5" t="s">
        <v>126</v>
      </c>
      <c r="B33" s="30"/>
      <c r="C33" s="30"/>
      <c r="D33" s="30"/>
      <c r="E33" s="30"/>
    </row>
    <row r="34" spans="1:9" x14ac:dyDescent="0.25">
      <c r="A34" s="8" t="s">
        <v>127</v>
      </c>
      <c r="B34" s="32"/>
      <c r="C34" s="32"/>
      <c r="D34" s="32"/>
      <c r="E34" s="32"/>
    </row>
    <row r="35" spans="1:9" x14ac:dyDescent="0.25">
      <c r="A35" s="12" t="s">
        <v>128</v>
      </c>
      <c r="B35" s="18">
        <f>+B36+B37+B44+B52+B58+B64+B65</f>
        <v>35756912.109999999</v>
      </c>
      <c r="C35" s="18">
        <f>+C36+C37+C44+C52+C58+C64+C65</f>
        <v>32624229.350000001</v>
      </c>
      <c r="D35" s="18">
        <v>19500000</v>
      </c>
      <c r="E35" s="18">
        <f>+E36+E37+E44+E52+E58+E64+E65</f>
        <v>26418401.699999999</v>
      </c>
      <c r="G35" s="140">
        <f>E35-D35</f>
        <v>6918401.6999999993</v>
      </c>
    </row>
    <row r="36" spans="1:9" x14ac:dyDescent="0.25">
      <c r="A36" s="46" t="s">
        <v>129</v>
      </c>
      <c r="B36" s="20"/>
      <c r="C36" s="20"/>
      <c r="D36" s="20"/>
      <c r="E36" s="20"/>
    </row>
    <row r="37" spans="1:9" x14ac:dyDescent="0.25">
      <c r="A37" s="5" t="s">
        <v>130</v>
      </c>
      <c r="B37" s="30">
        <f>+B38+B39+B40+B41+B42+B43</f>
        <v>0</v>
      </c>
      <c r="C37" s="30">
        <f>+C38+C39+C40+C41+C42+C43</f>
        <v>0</v>
      </c>
      <c r="D37" s="30">
        <v>0</v>
      </c>
      <c r="E37" s="30">
        <f>+E38+E39+E40+E41+E42+E43</f>
        <v>0</v>
      </c>
    </row>
    <row r="38" spans="1:9" x14ac:dyDescent="0.25">
      <c r="A38" s="4" t="s">
        <v>131</v>
      </c>
      <c r="B38" s="21"/>
      <c r="C38" s="21"/>
      <c r="D38" s="21"/>
      <c r="E38" s="21"/>
    </row>
    <row r="39" spans="1:9" x14ac:dyDescent="0.25">
      <c r="A39" s="4" t="s">
        <v>132</v>
      </c>
      <c r="B39" s="21"/>
      <c r="C39" s="21"/>
      <c r="D39" s="21"/>
      <c r="E39" s="21"/>
    </row>
    <row r="40" spans="1:9" x14ac:dyDescent="0.25">
      <c r="A40" s="4" t="s">
        <v>133</v>
      </c>
      <c r="B40" s="21"/>
      <c r="C40" s="21"/>
      <c r="D40" s="21"/>
      <c r="E40" s="21"/>
    </row>
    <row r="41" spans="1:9" x14ac:dyDescent="0.25">
      <c r="A41" s="4" t="s">
        <v>134</v>
      </c>
      <c r="B41" s="21"/>
      <c r="C41" s="21"/>
      <c r="D41" s="21"/>
      <c r="E41" s="21"/>
    </row>
    <row r="42" spans="1:9" x14ac:dyDescent="0.25">
      <c r="A42" s="4" t="s">
        <v>135</v>
      </c>
      <c r="B42" s="21"/>
      <c r="C42" s="21"/>
      <c r="D42" s="30"/>
      <c r="E42" s="21"/>
    </row>
    <row r="43" spans="1:9" x14ac:dyDescent="0.25">
      <c r="A43" s="4" t="s">
        <v>136</v>
      </c>
      <c r="B43" s="21"/>
      <c r="C43" s="21"/>
      <c r="D43" s="21"/>
      <c r="E43" s="21"/>
    </row>
    <row r="44" spans="1:9" x14ac:dyDescent="0.25">
      <c r="A44" s="5" t="s">
        <v>137</v>
      </c>
      <c r="B44" s="30">
        <f>+B45+B46+B47+B48+B49+B50+B51</f>
        <v>13010569.439999999</v>
      </c>
      <c r="C44" s="30">
        <f>+C45+C46+C47+C48+C49+C50+C51</f>
        <v>18195767.449999999</v>
      </c>
      <c r="D44" s="30">
        <v>12350000</v>
      </c>
      <c r="E44" s="30">
        <f>+E45+E46+E47+E48+E49+E50+E51</f>
        <v>21118401.699999999</v>
      </c>
      <c r="F44" s="54"/>
      <c r="G44" s="54">
        <f>E44-D44</f>
        <v>8768401.6999999993</v>
      </c>
      <c r="H44" s="54"/>
    </row>
    <row r="45" spans="1:9" x14ac:dyDescent="0.25">
      <c r="A45" s="4" t="s">
        <v>138</v>
      </c>
      <c r="B45" s="21">
        <v>130000</v>
      </c>
      <c r="C45" s="21">
        <v>562151.85</v>
      </c>
      <c r="D45" s="21">
        <v>1125000</v>
      </c>
      <c r="E45" s="21">
        <v>1125000</v>
      </c>
      <c r="I45" s="54"/>
    </row>
    <row r="46" spans="1:9" x14ac:dyDescent="0.25">
      <c r="A46" s="4" t="s">
        <v>139</v>
      </c>
      <c r="B46" s="21"/>
      <c r="C46" s="21"/>
      <c r="D46" s="21"/>
      <c r="E46" s="21"/>
    </row>
    <row r="47" spans="1:9" x14ac:dyDescent="0.25">
      <c r="A47" s="4" t="s">
        <v>140</v>
      </c>
      <c r="B47" s="21">
        <v>243976.32000000001</v>
      </c>
      <c r="C47" s="21">
        <v>15433.93</v>
      </c>
      <c r="D47" s="21">
        <v>25000</v>
      </c>
      <c r="E47" s="21">
        <v>600000</v>
      </c>
    </row>
    <row r="48" spans="1:9" x14ac:dyDescent="0.25">
      <c r="A48" s="4" t="s">
        <v>141</v>
      </c>
      <c r="B48" s="21"/>
      <c r="C48" s="21"/>
      <c r="D48" s="21"/>
      <c r="E48" s="21"/>
    </row>
    <row r="49" spans="1:13" x14ac:dyDescent="0.25">
      <c r="A49" s="4" t="s">
        <v>142</v>
      </c>
      <c r="B49" s="21"/>
      <c r="C49" s="21">
        <v>17036.009999999998</v>
      </c>
      <c r="D49" s="21"/>
      <c r="E49" s="21"/>
    </row>
    <row r="50" spans="1:13" x14ac:dyDescent="0.25">
      <c r="A50" s="4" t="s">
        <v>143</v>
      </c>
      <c r="B50" s="21">
        <v>12636593.119999999</v>
      </c>
      <c r="C50" s="21">
        <v>17601145.66</v>
      </c>
      <c r="D50" s="211">
        <v>11200000</v>
      </c>
      <c r="E50" s="211">
        <v>19393401.699999999</v>
      </c>
      <c r="F50" s="96" t="s">
        <v>144</v>
      </c>
      <c r="I50" s="54"/>
      <c r="M50" s="168">
        <f>12575000-7000000+19023401.7-7000000+3590000-1795000</f>
        <v>19393401.699999999</v>
      </c>
    </row>
    <row r="51" spans="1:13" x14ac:dyDescent="0.25">
      <c r="A51" s="4" t="s">
        <v>145</v>
      </c>
      <c r="B51" s="21"/>
      <c r="C51" s="21"/>
      <c r="D51" s="211"/>
      <c r="E51" s="211"/>
    </row>
    <row r="52" spans="1:13" x14ac:dyDescent="0.25">
      <c r="A52" s="5" t="s">
        <v>146</v>
      </c>
      <c r="B52" s="30">
        <f>+B53+B54+B55+B56+B57</f>
        <v>0</v>
      </c>
      <c r="C52" s="30">
        <f>+C53+C54+C55+C56+C57</f>
        <v>0</v>
      </c>
      <c r="D52" s="30">
        <v>0</v>
      </c>
      <c r="E52" s="30">
        <f>+E53+E54+E55+E56+E57</f>
        <v>0</v>
      </c>
      <c r="G52">
        <v>0</v>
      </c>
    </row>
    <row r="53" spans="1:13" x14ac:dyDescent="0.25">
      <c r="A53" s="7" t="s">
        <v>119</v>
      </c>
      <c r="B53" s="21"/>
      <c r="C53" s="21"/>
      <c r="D53" s="211"/>
      <c r="E53" s="211"/>
    </row>
    <row r="54" spans="1:13" x14ac:dyDescent="0.25">
      <c r="A54" s="4" t="s">
        <v>120</v>
      </c>
      <c r="B54" s="21"/>
      <c r="C54" s="21"/>
      <c r="D54" s="211"/>
      <c r="E54" s="211"/>
    </row>
    <row r="55" spans="1:13" x14ac:dyDescent="0.25">
      <c r="A55" s="4" t="s">
        <v>121</v>
      </c>
      <c r="B55" s="21"/>
      <c r="C55" s="21"/>
      <c r="D55" s="211"/>
      <c r="E55" s="211"/>
    </row>
    <row r="56" spans="1:13" x14ac:dyDescent="0.25">
      <c r="A56" s="4" t="s">
        <v>122</v>
      </c>
      <c r="B56" s="21"/>
      <c r="C56" s="21"/>
      <c r="D56" s="211"/>
      <c r="E56" s="211"/>
    </row>
    <row r="57" spans="1:13" x14ac:dyDescent="0.25">
      <c r="A57" s="4" t="s">
        <v>123</v>
      </c>
      <c r="B57" s="21"/>
      <c r="C57" s="21"/>
      <c r="D57" s="211"/>
      <c r="E57" s="211"/>
    </row>
    <row r="58" spans="1:13" x14ac:dyDescent="0.25">
      <c r="A58" s="5" t="s">
        <v>147</v>
      </c>
      <c r="B58" s="30">
        <f>+B59+B60+B61+B62+B63</f>
        <v>0</v>
      </c>
      <c r="C58" s="30">
        <f>+C59+C60+C61+C62+C63</f>
        <v>435.27</v>
      </c>
      <c r="D58" s="30">
        <v>0</v>
      </c>
      <c r="E58" s="30">
        <f>+E59+E60+E61+E62+E63</f>
        <v>0</v>
      </c>
    </row>
    <row r="59" spans="1:13" x14ac:dyDescent="0.25">
      <c r="A59" s="4" t="s">
        <v>119</v>
      </c>
      <c r="B59" s="21"/>
      <c r="C59" s="21"/>
      <c r="D59" s="211"/>
      <c r="E59" s="211"/>
    </row>
    <row r="60" spans="1:13" x14ac:dyDescent="0.25">
      <c r="A60" s="4" t="s">
        <v>125</v>
      </c>
      <c r="B60" s="21"/>
      <c r="C60" s="21"/>
      <c r="D60" s="211"/>
      <c r="E60" s="211"/>
    </row>
    <row r="61" spans="1:13" x14ac:dyDescent="0.25">
      <c r="A61" s="4" t="s">
        <v>121</v>
      </c>
      <c r="B61" s="21"/>
      <c r="C61" s="21"/>
      <c r="D61" s="211"/>
      <c r="E61" s="211"/>
    </row>
    <row r="62" spans="1:13" x14ac:dyDescent="0.25">
      <c r="A62" s="4" t="s">
        <v>122</v>
      </c>
      <c r="B62" s="21"/>
      <c r="C62" s="21"/>
      <c r="D62" s="211"/>
      <c r="E62" s="211"/>
      <c r="G62" s="54"/>
    </row>
    <row r="63" spans="1:13" x14ac:dyDescent="0.25">
      <c r="A63" s="4" t="s">
        <v>123</v>
      </c>
      <c r="B63" s="21"/>
      <c r="C63" s="21">
        <v>435.27</v>
      </c>
      <c r="D63" s="211"/>
      <c r="E63" s="211"/>
    </row>
    <row r="64" spans="1:13" x14ac:dyDescent="0.25">
      <c r="A64" s="5" t="s">
        <v>148</v>
      </c>
      <c r="B64" s="30">
        <v>1881921.22</v>
      </c>
      <c r="C64" s="30">
        <v>947895.25</v>
      </c>
      <c r="D64" s="30">
        <v>1500000</v>
      </c>
      <c r="E64" s="30">
        <v>800000</v>
      </c>
      <c r="F64" s="96" t="s">
        <v>149</v>
      </c>
      <c r="G64" s="54">
        <f>E64-D64</f>
        <v>-700000</v>
      </c>
    </row>
    <row r="65" spans="1:12" x14ac:dyDescent="0.25">
      <c r="A65" s="5" t="s">
        <v>150</v>
      </c>
      <c r="B65" s="30">
        <f>+B66+B67</f>
        <v>20864421.449999999</v>
      </c>
      <c r="C65" s="30">
        <f>+C66+C67</f>
        <v>13480131.380000001</v>
      </c>
      <c r="D65" s="30">
        <v>5650000</v>
      </c>
      <c r="E65" s="30">
        <f>+E66+E67</f>
        <v>4500000</v>
      </c>
    </row>
    <row r="66" spans="1:12" x14ac:dyDescent="0.25">
      <c r="A66" s="121" t="s">
        <v>151</v>
      </c>
      <c r="B66" s="21">
        <v>20864421.449999999</v>
      </c>
      <c r="C66" s="21">
        <v>13480131.380000001</v>
      </c>
      <c r="D66" s="211">
        <v>5650000</v>
      </c>
      <c r="E66" s="211">
        <v>4500000</v>
      </c>
      <c r="F66" s="54"/>
      <c r="G66" s="54">
        <f>E66-D66</f>
        <v>-1150000</v>
      </c>
    </row>
    <row r="67" spans="1:12" x14ac:dyDescent="0.25">
      <c r="A67" s="9" t="s">
        <v>152</v>
      </c>
      <c r="B67" s="23"/>
      <c r="C67" s="23"/>
      <c r="D67" s="23"/>
      <c r="E67" s="23"/>
    </row>
    <row r="68" spans="1:12" x14ac:dyDescent="0.25">
      <c r="A68" s="11" t="s">
        <v>153</v>
      </c>
      <c r="B68" s="18">
        <f>+B5+B35</f>
        <v>36106613.670000002</v>
      </c>
      <c r="C68" s="18">
        <f>+C5+C35</f>
        <v>32994619.940000001</v>
      </c>
      <c r="D68" s="18">
        <v>19727705.84</v>
      </c>
      <c r="E68" s="18">
        <f>+E5+E35</f>
        <v>26594959.18</v>
      </c>
      <c r="G68" s="140">
        <f>E68-D68</f>
        <v>6867253.3399999999</v>
      </c>
    </row>
    <row r="69" spans="1:12" x14ac:dyDescent="0.25">
      <c r="A69" s="168"/>
      <c r="B69" s="168"/>
      <c r="C69" s="168"/>
      <c r="D69" s="168"/>
      <c r="E69" s="168"/>
      <c r="F69" s="168"/>
      <c r="G69" s="168"/>
      <c r="H69" s="168"/>
      <c r="I69" s="168"/>
      <c r="J69" s="168"/>
      <c r="K69" s="168"/>
      <c r="L69" s="168"/>
    </row>
    <row r="70" spans="1:12" x14ac:dyDescent="0.25">
      <c r="A70" s="168"/>
      <c r="B70" s="169"/>
      <c r="C70" s="170" t="s">
        <v>111</v>
      </c>
      <c r="D70" s="170" t="s">
        <v>78</v>
      </c>
      <c r="E70" s="168"/>
      <c r="F70" s="168"/>
      <c r="G70" s="183">
        <f>E68-'Balance-2'!E62</f>
        <v>0</v>
      </c>
      <c r="H70" s="170" t="s">
        <v>154</v>
      </c>
      <c r="I70" s="168"/>
      <c r="J70" s="168"/>
      <c r="K70" s="168"/>
      <c r="L70" s="168"/>
    </row>
    <row r="71" spans="1:12" x14ac:dyDescent="0.25">
      <c r="A71" s="168"/>
      <c r="B71" s="168"/>
      <c r="C71" s="168"/>
      <c r="D71" s="168"/>
      <c r="E71" s="168"/>
      <c r="F71" s="168"/>
      <c r="G71" s="183">
        <f>D68-'Balance-2'!D62</f>
        <v>0</v>
      </c>
      <c r="H71" s="170" t="s">
        <v>155</v>
      </c>
      <c r="I71" s="168"/>
      <c r="J71" s="168"/>
      <c r="K71" s="168"/>
      <c r="L71" s="168"/>
    </row>
    <row r="72" spans="1:12" x14ac:dyDescent="0.25">
      <c r="A72" s="168"/>
      <c r="B72" s="168"/>
      <c r="C72" s="168"/>
      <c r="D72" s="168"/>
      <c r="E72" s="169">
        <f>E68-26594959.18</f>
        <v>0</v>
      </c>
      <c r="F72" s="168"/>
      <c r="G72" s="183">
        <f>C68-'Balance-2'!C62</f>
        <v>0</v>
      </c>
      <c r="H72" s="170" t="s">
        <v>156</v>
      </c>
      <c r="I72" s="168"/>
      <c r="J72" s="168"/>
      <c r="K72" s="168"/>
      <c r="L72" s="168"/>
    </row>
    <row r="73" spans="1:12" x14ac:dyDescent="0.25">
      <c r="A73" s="168"/>
      <c r="B73" s="168"/>
      <c r="C73" s="168"/>
      <c r="D73" s="168"/>
      <c r="E73" s="168"/>
      <c r="F73" s="168"/>
      <c r="G73" s="168"/>
      <c r="H73" s="168"/>
      <c r="I73" s="168"/>
      <c r="J73" s="168"/>
      <c r="K73" s="168"/>
      <c r="L73" s="168"/>
    </row>
    <row r="74" spans="1:12" x14ac:dyDescent="0.25">
      <c r="A74" s="168"/>
      <c r="B74" s="168"/>
      <c r="C74" s="168"/>
      <c r="D74" s="168"/>
      <c r="E74" s="168"/>
      <c r="F74" s="168"/>
      <c r="G74" s="168"/>
      <c r="H74" s="168"/>
      <c r="I74" s="168"/>
      <c r="J74" s="168"/>
      <c r="K74" s="168"/>
      <c r="L74" s="168"/>
    </row>
    <row r="75" spans="1:12" x14ac:dyDescent="0.25">
      <c r="A75" s="168"/>
      <c r="B75" s="168"/>
      <c r="C75" s="168"/>
      <c r="D75" s="168"/>
      <c r="E75" s="168"/>
      <c r="F75" s="168"/>
      <c r="G75" s="168"/>
      <c r="H75" s="168"/>
      <c r="I75" s="168"/>
      <c r="J75" s="168"/>
      <c r="K75" s="168"/>
      <c r="L75" s="168"/>
    </row>
    <row r="76" spans="1:12" x14ac:dyDescent="0.25">
      <c r="A76" s="168"/>
      <c r="B76" s="168"/>
      <c r="C76" s="168"/>
      <c r="D76" s="168"/>
      <c r="E76" s="168"/>
      <c r="F76" s="168"/>
      <c r="G76" s="168"/>
      <c r="H76" s="168"/>
      <c r="I76" s="168"/>
      <c r="J76" s="168"/>
      <c r="K76" s="168"/>
      <c r="L76" s="168"/>
    </row>
  </sheetData>
  <mergeCells count="1">
    <mergeCell ref="A3:D3"/>
  </mergeCells>
  <phoneticPr fontId="4" type="noConversion"/>
  <printOptions horizontalCentered="1"/>
  <pageMargins left="0.43307086614173229" right="0.43307086614173229" top="0.51181102362204722" bottom="0.47244094488188981" header="0" footer="0"/>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23CF3-C9E3-480A-8B8D-EDD89DB52CAF}">
  <sheetPr>
    <pageSetUpPr fitToPage="1"/>
  </sheetPr>
  <dimension ref="A1:Q66"/>
  <sheetViews>
    <sheetView topLeftCell="A17" zoomScale="80" zoomScaleNormal="80" workbookViewId="0">
      <selection activeCell="A55" sqref="A55:E61"/>
    </sheetView>
  </sheetViews>
  <sheetFormatPr baseColWidth="10" defaultColWidth="8.88671875" defaultRowHeight="13.2" x14ac:dyDescent="0.25"/>
  <cols>
    <col min="1" max="1" width="86.44140625" bestFit="1" customWidth="1"/>
    <col min="2" max="2" width="14.44140625" hidden="1" customWidth="1"/>
    <col min="3" max="3" width="14.44140625" customWidth="1"/>
    <col min="4" max="4" width="14.44140625" bestFit="1" customWidth="1"/>
    <col min="5" max="5" width="14.44140625" customWidth="1"/>
    <col min="6" max="6" width="18" style="168" customWidth="1"/>
    <col min="7" max="8" width="15.44140625" style="168" hidden="1" customWidth="1"/>
    <col min="9" max="9" width="17.88671875" style="168" customWidth="1"/>
    <col min="10" max="14" width="11.44140625" style="168" customWidth="1"/>
    <col min="15" max="15" width="13.109375" style="168" bestFit="1" customWidth="1"/>
    <col min="16" max="16" width="11.44140625" style="168" customWidth="1"/>
    <col min="17" max="17" width="13.109375" style="168" bestFit="1" customWidth="1"/>
    <col min="18" max="256" width="11.44140625" customWidth="1"/>
  </cols>
  <sheetData>
    <row r="1" spans="1:17" s="2" customFormat="1" ht="18.75" customHeight="1" x14ac:dyDescent="0.25">
      <c r="A1" s="3" t="s">
        <v>0</v>
      </c>
      <c r="B1" s="146"/>
      <c r="C1" s="42"/>
      <c r="D1" s="147">
        <v>2026</v>
      </c>
      <c r="E1" s="152"/>
      <c r="F1" s="184"/>
      <c r="G1" s="184"/>
      <c r="H1" s="184"/>
      <c r="I1" s="184"/>
      <c r="J1" s="184"/>
      <c r="K1" s="184"/>
      <c r="L1" s="184"/>
      <c r="M1" s="184"/>
      <c r="N1" s="184"/>
      <c r="O1" s="184"/>
      <c r="P1" s="184"/>
      <c r="Q1" s="184"/>
    </row>
    <row r="2" spans="1:17" s="2" customFormat="1" ht="18.75" customHeight="1" x14ac:dyDescent="0.25">
      <c r="A2" s="153" t="s">
        <v>1</v>
      </c>
      <c r="B2" s="154"/>
      <c r="C2" s="145"/>
      <c r="D2" s="150" t="s">
        <v>157</v>
      </c>
      <c r="E2" s="97"/>
      <c r="F2" s="184"/>
      <c r="G2" s="184"/>
      <c r="H2" s="184"/>
      <c r="I2" s="184"/>
      <c r="J2" s="184"/>
      <c r="K2" s="184"/>
      <c r="L2" s="184"/>
      <c r="M2" s="184"/>
      <c r="N2" s="184"/>
      <c r="O2" s="184"/>
      <c r="P2" s="184"/>
      <c r="Q2" s="184"/>
    </row>
    <row r="3" spans="1:17" s="2" customFormat="1" ht="18.75" customHeight="1" x14ac:dyDescent="0.25">
      <c r="A3" s="155" t="s">
        <v>81</v>
      </c>
      <c r="B3" s="156"/>
      <c r="C3" s="156"/>
      <c r="D3" s="157"/>
      <c r="E3" s="97"/>
      <c r="F3" s="184"/>
      <c r="G3" s="184"/>
      <c r="H3" s="184"/>
      <c r="I3" s="184"/>
      <c r="J3" s="184"/>
      <c r="K3" s="184"/>
      <c r="L3" s="184"/>
      <c r="M3" s="184"/>
      <c r="N3" s="184"/>
      <c r="O3" s="184"/>
      <c r="P3" s="184"/>
      <c r="Q3" s="184"/>
    </row>
    <row r="4" spans="1:17" x14ac:dyDescent="0.25">
      <c r="A4" s="3"/>
      <c r="B4" s="55" t="s">
        <v>4</v>
      </c>
      <c r="C4" s="55" t="s">
        <v>5</v>
      </c>
      <c r="D4" s="55" t="s">
        <v>6</v>
      </c>
      <c r="E4" s="55" t="s">
        <v>7</v>
      </c>
    </row>
    <row r="5" spans="1:17" x14ac:dyDescent="0.25">
      <c r="A5" s="12" t="s">
        <v>158</v>
      </c>
      <c r="B5" s="18">
        <f>+B6+B22+B26</f>
        <v>718536.67999999993</v>
      </c>
      <c r="C5" s="18">
        <f>+C6+C22+C26</f>
        <v>628329.22</v>
      </c>
      <c r="D5" s="18">
        <v>600000</v>
      </c>
      <c r="E5" s="18">
        <f>+E6+E22+E26</f>
        <v>600000</v>
      </c>
      <c r="G5" s="194">
        <f>E5-D5</f>
        <v>0</v>
      </c>
    </row>
    <row r="6" spans="1:17" x14ac:dyDescent="0.25">
      <c r="A6" s="46" t="s">
        <v>159</v>
      </c>
      <c r="B6" s="20">
        <f>+B7+B10+B11+B14+B15+B18+B19+B20+B21</f>
        <v>600000</v>
      </c>
      <c r="C6" s="20">
        <f>+C7+C10+C11+C14+C15+C18+C19+C20+C21</f>
        <v>600000</v>
      </c>
      <c r="D6" s="20">
        <v>600000</v>
      </c>
      <c r="E6" s="20">
        <f>+E7+E10+E11+E14+E15+E18+E19+E20+E21</f>
        <v>600000</v>
      </c>
    </row>
    <row r="7" spans="1:17" x14ac:dyDescent="0.25">
      <c r="A7" s="5" t="s">
        <v>160</v>
      </c>
      <c r="B7" s="30">
        <f>+B8+B9</f>
        <v>600000</v>
      </c>
      <c r="C7" s="30">
        <f>+C8+C9</f>
        <v>600000</v>
      </c>
      <c r="D7" s="30">
        <v>600000</v>
      </c>
      <c r="E7" s="30">
        <f>+E8+E9</f>
        <v>600000</v>
      </c>
    </row>
    <row r="8" spans="1:17" x14ac:dyDescent="0.25">
      <c r="A8" s="4" t="s">
        <v>161</v>
      </c>
      <c r="B8" s="21">
        <v>600000</v>
      </c>
      <c r="C8" s="22">
        <v>600000</v>
      </c>
      <c r="D8" s="22">
        <v>600000</v>
      </c>
      <c r="E8" s="22">
        <v>600000</v>
      </c>
    </row>
    <row r="9" spans="1:17" x14ac:dyDescent="0.25">
      <c r="A9" s="4" t="s">
        <v>162</v>
      </c>
      <c r="B9" s="21"/>
      <c r="C9" s="22"/>
      <c r="D9" s="22"/>
      <c r="E9" s="22"/>
    </row>
    <row r="10" spans="1:17" x14ac:dyDescent="0.25">
      <c r="A10" s="5" t="s">
        <v>163</v>
      </c>
      <c r="B10" s="30"/>
      <c r="C10" s="31"/>
      <c r="D10" s="31"/>
      <c r="E10" s="31"/>
    </row>
    <row r="11" spans="1:17" x14ac:dyDescent="0.25">
      <c r="A11" s="5" t="s">
        <v>164</v>
      </c>
      <c r="B11" s="30">
        <f>+B12+B13</f>
        <v>0</v>
      </c>
      <c r="C11" s="30">
        <f>+C12+C13</f>
        <v>0</v>
      </c>
      <c r="D11" s="30">
        <v>0</v>
      </c>
      <c r="E11" s="30">
        <f>+E12+E13</f>
        <v>0</v>
      </c>
    </row>
    <row r="12" spans="1:17" x14ac:dyDescent="0.25">
      <c r="A12" s="4" t="s">
        <v>165</v>
      </c>
      <c r="B12" s="21"/>
      <c r="C12" s="22"/>
      <c r="D12" s="22"/>
      <c r="E12" s="22"/>
    </row>
    <row r="13" spans="1:17" x14ac:dyDescent="0.25">
      <c r="A13" s="4" t="s">
        <v>166</v>
      </c>
      <c r="B13" s="21"/>
      <c r="C13" s="22"/>
      <c r="D13" s="22"/>
      <c r="E13" s="22"/>
    </row>
    <row r="14" spans="1:17" x14ac:dyDescent="0.25">
      <c r="A14" s="5" t="s">
        <v>167</v>
      </c>
      <c r="B14" s="30"/>
      <c r="C14" s="30"/>
      <c r="D14" s="30"/>
      <c r="E14" s="30"/>
    </row>
    <row r="15" spans="1:17" x14ac:dyDescent="0.25">
      <c r="A15" s="5" t="s">
        <v>168</v>
      </c>
      <c r="B15" s="30">
        <f>+B16+B17</f>
        <v>0</v>
      </c>
      <c r="C15" s="30">
        <f>+C16+C17</f>
        <v>0</v>
      </c>
      <c r="D15" s="30">
        <v>0</v>
      </c>
      <c r="E15" s="30">
        <f>+E16+E17</f>
        <v>0</v>
      </c>
    </row>
    <row r="16" spans="1:17" x14ac:dyDescent="0.25">
      <c r="A16" s="4" t="s">
        <v>169</v>
      </c>
      <c r="B16" s="21"/>
      <c r="C16" s="22"/>
      <c r="D16" s="22"/>
      <c r="E16" s="22"/>
    </row>
    <row r="17" spans="1:8" x14ac:dyDescent="0.25">
      <c r="A17" s="4" t="s">
        <v>170</v>
      </c>
      <c r="B17" s="21"/>
      <c r="C17" s="22"/>
      <c r="D17" s="22"/>
      <c r="E17" s="22"/>
    </row>
    <row r="18" spans="1:8" x14ac:dyDescent="0.25">
      <c r="A18" s="5" t="s">
        <v>171</v>
      </c>
      <c r="B18" s="30">
        <v>2327888</v>
      </c>
      <c r="C18" s="30">
        <v>3590000</v>
      </c>
      <c r="D18" s="30">
        <v>2327887.9954999979</v>
      </c>
      <c r="E18" s="30">
        <f>-'Pda-Ganc'!H69</f>
        <v>3579573.0000000051</v>
      </c>
    </row>
    <row r="19" spans="1:8" x14ac:dyDescent="0.25">
      <c r="A19" s="5" t="s">
        <v>172</v>
      </c>
      <c r="B19" s="30">
        <v>-2327888</v>
      </c>
      <c r="C19" s="31">
        <v>-3590000</v>
      </c>
      <c r="D19" s="31">
        <v>-2327887.9954999979</v>
      </c>
      <c r="E19" s="31">
        <f>-E18</f>
        <v>-3579573.0000000051</v>
      </c>
      <c r="H19" s="169">
        <f>E19-D19</f>
        <v>-1251685.0045000073</v>
      </c>
    </row>
    <row r="20" spans="1:8" x14ac:dyDescent="0.25">
      <c r="A20" s="5" t="s">
        <v>173</v>
      </c>
      <c r="B20" s="30"/>
      <c r="C20" s="31"/>
      <c r="D20" s="31"/>
      <c r="E20" s="31"/>
    </row>
    <row r="21" spans="1:8" x14ac:dyDescent="0.25">
      <c r="A21" s="5" t="s">
        <v>174</v>
      </c>
      <c r="B21" s="30"/>
      <c r="C21" s="31"/>
      <c r="D21" s="31"/>
      <c r="E21" s="31"/>
    </row>
    <row r="22" spans="1:8" x14ac:dyDescent="0.25">
      <c r="A22" s="5" t="s">
        <v>175</v>
      </c>
      <c r="B22" s="30">
        <f>+B23+B24+B25</f>
        <v>0</v>
      </c>
      <c r="C22" s="30">
        <f>+C23+C24+C25</f>
        <v>0</v>
      </c>
      <c r="D22" s="30">
        <v>0</v>
      </c>
      <c r="E22" s="30">
        <f>+E23+E24+E25</f>
        <v>0</v>
      </c>
    </row>
    <row r="23" spans="1:8" x14ac:dyDescent="0.25">
      <c r="A23" s="5" t="s">
        <v>176</v>
      </c>
      <c r="B23" s="30"/>
      <c r="C23" s="31"/>
      <c r="D23" s="31"/>
      <c r="E23" s="31"/>
    </row>
    <row r="24" spans="1:8" x14ac:dyDescent="0.25">
      <c r="A24" s="5" t="s">
        <v>177</v>
      </c>
      <c r="B24" s="30"/>
      <c r="C24" s="31"/>
      <c r="D24" s="31"/>
      <c r="E24" s="31"/>
    </row>
    <row r="25" spans="1:8" x14ac:dyDescent="0.25">
      <c r="A25" s="5" t="s">
        <v>178</v>
      </c>
      <c r="B25" s="30"/>
      <c r="C25" s="31"/>
      <c r="D25" s="31"/>
      <c r="E25" s="31"/>
    </row>
    <row r="26" spans="1:8" x14ac:dyDescent="0.25">
      <c r="A26" s="8" t="s">
        <v>179</v>
      </c>
      <c r="B26" s="32">
        <v>118536.68</v>
      </c>
      <c r="C26" s="33">
        <v>28329.22</v>
      </c>
      <c r="D26" s="33">
        <v>0</v>
      </c>
      <c r="E26" s="33">
        <f>SUBV!F19</f>
        <v>0</v>
      </c>
      <c r="F26" s="169"/>
      <c r="G26" s="169">
        <f>E26-D26</f>
        <v>0</v>
      </c>
    </row>
    <row r="27" spans="1:8" x14ac:dyDescent="0.25">
      <c r="A27" s="12" t="s">
        <v>180</v>
      </c>
      <c r="B27" s="18">
        <f>+B28+B33+B39+B40+B41+B42</f>
        <v>48074.19</v>
      </c>
      <c r="C27" s="18">
        <f>+C28+C33+C39+C40+C41+C42</f>
        <v>15211.02</v>
      </c>
      <c r="D27" s="18">
        <v>10000</v>
      </c>
      <c r="E27" s="18">
        <f>+E28+E33+E39+E40+E41+E42</f>
        <v>200000</v>
      </c>
      <c r="F27" s="169"/>
      <c r="G27" s="195">
        <v>0</v>
      </c>
    </row>
    <row r="28" spans="1:8" x14ac:dyDescent="0.25">
      <c r="A28" s="46" t="s">
        <v>181</v>
      </c>
      <c r="B28" s="20">
        <f>+B29+B30+B31+B32</f>
        <v>0</v>
      </c>
      <c r="C28" s="20">
        <f>+C29+C30+C31+C32</f>
        <v>0</v>
      </c>
      <c r="D28" s="20">
        <v>0</v>
      </c>
      <c r="E28" s="20">
        <f>+E29+E30+E31+E32</f>
        <v>0</v>
      </c>
    </row>
    <row r="29" spans="1:8" x14ac:dyDescent="0.25">
      <c r="A29" s="4" t="s">
        <v>182</v>
      </c>
      <c r="B29" s="21"/>
      <c r="C29" s="22"/>
      <c r="D29" s="22"/>
      <c r="E29" s="22"/>
    </row>
    <row r="30" spans="1:8" x14ac:dyDescent="0.25">
      <c r="A30" s="4" t="s">
        <v>183</v>
      </c>
      <c r="B30" s="21"/>
      <c r="C30" s="22"/>
      <c r="D30" s="22"/>
      <c r="E30" s="22"/>
    </row>
    <row r="31" spans="1:8" x14ac:dyDescent="0.25">
      <c r="A31" s="4" t="s">
        <v>184</v>
      </c>
      <c r="B31" s="21"/>
      <c r="C31" s="22"/>
      <c r="D31" s="22"/>
      <c r="E31" s="22"/>
    </row>
    <row r="32" spans="1:8" x14ac:dyDescent="0.25">
      <c r="A32" s="4" t="s">
        <v>185</v>
      </c>
      <c r="B32" s="21"/>
      <c r="C32" s="22"/>
      <c r="D32" s="22"/>
      <c r="E32" s="22"/>
    </row>
    <row r="33" spans="1:17" x14ac:dyDescent="0.25">
      <c r="A33" s="5" t="s">
        <v>186</v>
      </c>
      <c r="B33" s="30">
        <f>+B34+B35+B36+B37+B38</f>
        <v>8418</v>
      </c>
      <c r="C33" s="30">
        <f>+C34+C35+C36+C37+C38</f>
        <v>5768</v>
      </c>
      <c r="D33" s="30">
        <v>10000</v>
      </c>
      <c r="E33" s="30">
        <f>+E34+E35+E36+E37+E38</f>
        <v>200000</v>
      </c>
    </row>
    <row r="34" spans="1:17" x14ac:dyDescent="0.25">
      <c r="A34" s="4" t="s">
        <v>187</v>
      </c>
      <c r="B34" s="21"/>
      <c r="C34" s="22"/>
      <c r="D34" s="22"/>
      <c r="E34" s="22"/>
    </row>
    <row r="35" spans="1:17" x14ac:dyDescent="0.25">
      <c r="A35" s="4" t="s">
        <v>188</v>
      </c>
      <c r="B35" s="21"/>
      <c r="C35" s="22"/>
      <c r="D35" s="22"/>
      <c r="E35" s="22"/>
    </row>
    <row r="36" spans="1:17" x14ac:dyDescent="0.25">
      <c r="A36" s="4" t="s">
        <v>189</v>
      </c>
      <c r="B36" s="21"/>
      <c r="C36" s="22"/>
      <c r="D36" s="22"/>
      <c r="E36" s="22"/>
    </row>
    <row r="37" spans="1:17" x14ac:dyDescent="0.25">
      <c r="A37" s="4" t="s">
        <v>190</v>
      </c>
      <c r="B37" s="21"/>
      <c r="C37" s="22"/>
      <c r="D37" s="22"/>
      <c r="E37" s="22"/>
    </row>
    <row r="38" spans="1:17" x14ac:dyDescent="0.25">
      <c r="A38" s="4" t="s">
        <v>191</v>
      </c>
      <c r="B38" s="21">
        <v>8418</v>
      </c>
      <c r="C38" s="22">
        <v>5768</v>
      </c>
      <c r="D38" s="22">
        <v>10000</v>
      </c>
      <c r="E38" s="22">
        <v>200000</v>
      </c>
    </row>
    <row r="39" spans="1:17" x14ac:dyDescent="0.25">
      <c r="A39" s="53" t="s">
        <v>192</v>
      </c>
      <c r="B39" s="30"/>
      <c r="C39" s="30"/>
      <c r="D39" s="30"/>
      <c r="E39" s="30"/>
    </row>
    <row r="40" spans="1:17" x14ac:dyDescent="0.25">
      <c r="A40" s="5" t="s">
        <v>193</v>
      </c>
      <c r="B40" s="30">
        <v>39656.19</v>
      </c>
      <c r="C40" s="30">
        <v>9443.02</v>
      </c>
      <c r="D40" s="30">
        <v>0</v>
      </c>
      <c r="E40" s="30">
        <v>0</v>
      </c>
      <c r="F40" s="168" t="s">
        <v>194</v>
      </c>
    </row>
    <row r="41" spans="1:17" x14ac:dyDescent="0.25">
      <c r="A41" s="5" t="s">
        <v>195</v>
      </c>
      <c r="B41" s="30">
        <v>0</v>
      </c>
      <c r="C41" s="30"/>
      <c r="D41" s="30"/>
      <c r="E41" s="30"/>
    </row>
    <row r="42" spans="1:17" x14ac:dyDescent="0.25">
      <c r="A42" s="8" t="s">
        <v>196</v>
      </c>
      <c r="B42" s="32"/>
      <c r="C42" s="32"/>
      <c r="D42" s="32"/>
      <c r="E42" s="32"/>
    </row>
    <row r="43" spans="1:17" x14ac:dyDescent="0.25">
      <c r="A43" s="12" t="s">
        <v>197</v>
      </c>
      <c r="B43" s="18">
        <f>+B44+B45+B46+B52+B53+B61</f>
        <v>35340002.799999997</v>
      </c>
      <c r="C43" s="18">
        <f>+C44+C45+C46+C52+C53+C61</f>
        <v>32351079.700000003</v>
      </c>
      <c r="D43" s="18">
        <v>19117705.84</v>
      </c>
      <c r="E43" s="18">
        <f>+E44+E45+E46+E52+E53+E61</f>
        <v>25794959.18</v>
      </c>
      <c r="F43" s="169"/>
      <c r="G43" s="194">
        <f>E43-D43</f>
        <v>6677253.3399999999</v>
      </c>
      <c r="Q43" s="169">
        <f>180000-E59</f>
        <v>-1206000</v>
      </c>
    </row>
    <row r="44" spans="1:17" x14ac:dyDescent="0.25">
      <c r="A44" s="52" t="s">
        <v>198</v>
      </c>
      <c r="B44" s="20"/>
      <c r="C44" s="47"/>
      <c r="D44" s="47"/>
      <c r="E44" s="47"/>
    </row>
    <row r="45" spans="1:17" x14ac:dyDescent="0.25">
      <c r="A45" s="5" t="s">
        <v>199</v>
      </c>
      <c r="B45" s="30"/>
      <c r="C45" s="31"/>
      <c r="D45" s="31"/>
      <c r="E45" s="31"/>
    </row>
    <row r="46" spans="1:17" x14ac:dyDescent="0.25">
      <c r="A46" s="5" t="s">
        <v>200</v>
      </c>
      <c r="B46" s="30">
        <f>+B47+B48+B49+B50+B51</f>
        <v>13525.539999999999</v>
      </c>
      <c r="C46" s="30">
        <f>+C47+C48+C49+C50+C51</f>
        <v>74673.89</v>
      </c>
      <c r="D46" s="30">
        <v>21500</v>
      </c>
      <c r="E46" s="30">
        <f>+E47+E48+E49+E50+E51</f>
        <v>21500</v>
      </c>
      <c r="F46" s="169"/>
      <c r="G46" s="169">
        <f>E46-D46</f>
        <v>0</v>
      </c>
    </row>
    <row r="47" spans="1:17" x14ac:dyDescent="0.25">
      <c r="A47" s="4" t="s">
        <v>187</v>
      </c>
      <c r="B47" s="21"/>
      <c r="C47" s="22"/>
      <c r="D47" s="22"/>
      <c r="E47" s="22"/>
    </row>
    <row r="48" spans="1:17" x14ac:dyDescent="0.25">
      <c r="A48" s="4" t="s">
        <v>188</v>
      </c>
      <c r="B48" s="21">
        <v>1141.82</v>
      </c>
      <c r="C48" s="22">
        <v>341.31</v>
      </c>
      <c r="D48" s="22">
        <v>1500</v>
      </c>
      <c r="E48" s="22">
        <v>1500</v>
      </c>
    </row>
    <row r="49" spans="1:15" x14ac:dyDescent="0.25">
      <c r="A49" s="4" t="s">
        <v>189</v>
      </c>
      <c r="B49" s="21"/>
      <c r="C49" s="22"/>
      <c r="D49" s="22"/>
      <c r="E49" s="22"/>
    </row>
    <row r="50" spans="1:15" x14ac:dyDescent="0.25">
      <c r="A50" s="4" t="s">
        <v>190</v>
      </c>
      <c r="B50" s="21"/>
      <c r="C50" s="22"/>
      <c r="D50" s="22"/>
      <c r="E50" s="22"/>
    </row>
    <row r="51" spans="1:15" x14ac:dyDescent="0.25">
      <c r="A51" s="4" t="s">
        <v>191</v>
      </c>
      <c r="B51" s="21">
        <v>12383.72</v>
      </c>
      <c r="C51" s="22">
        <v>74332.58</v>
      </c>
      <c r="D51" s="22">
        <v>20000</v>
      </c>
      <c r="E51" s="22">
        <v>20000</v>
      </c>
    </row>
    <row r="52" spans="1:15" x14ac:dyDescent="0.25">
      <c r="A52" s="53" t="s">
        <v>201</v>
      </c>
      <c r="B52" s="30"/>
      <c r="C52" s="30"/>
      <c r="D52" s="30"/>
      <c r="E52" s="30"/>
    </row>
    <row r="53" spans="1:15" x14ac:dyDescent="0.25">
      <c r="A53" s="5" t="s">
        <v>202</v>
      </c>
      <c r="B53" s="30">
        <f>+B54+B55+B56+B57+B58+B59+B60</f>
        <v>18170650.149999999</v>
      </c>
      <c r="C53" s="30">
        <f>+C54+C55+C56+C57+C58+C59+C60</f>
        <v>19087074.100000001</v>
      </c>
      <c r="D53" s="30">
        <v>19096205.84</v>
      </c>
      <c r="E53" s="30">
        <f>+E54+E55+E56+E57+E58+E59+E60</f>
        <v>25773459.18</v>
      </c>
      <c r="F53" s="169"/>
      <c r="G53" s="169">
        <f>E53-D53</f>
        <v>6677253.3399999999</v>
      </c>
    </row>
    <row r="54" spans="1:15" x14ac:dyDescent="0.25">
      <c r="A54" s="4" t="s">
        <v>203</v>
      </c>
      <c r="B54" s="21"/>
      <c r="C54" s="22"/>
      <c r="D54" s="22"/>
      <c r="E54" s="22"/>
    </row>
    <row r="55" spans="1:15" x14ac:dyDescent="0.25">
      <c r="A55" s="301" t="s">
        <v>204</v>
      </c>
      <c r="B55" s="211"/>
      <c r="C55" s="302"/>
      <c r="D55" s="302"/>
      <c r="E55" s="302"/>
    </row>
    <row r="56" spans="1:15" x14ac:dyDescent="0.25">
      <c r="A56" s="301" t="s">
        <v>205</v>
      </c>
      <c r="B56" s="211">
        <v>13504916.32</v>
      </c>
      <c r="C56" s="302">
        <v>15358459.24</v>
      </c>
      <c r="D56" s="302">
        <v>14597705.84</v>
      </c>
      <c r="E56" s="302">
        <f>13500000+1097705.84+9900630.49-700000+375000+200000+5000+9122.85</f>
        <v>24387459.18</v>
      </c>
      <c r="F56" s="169"/>
      <c r="I56" s="169"/>
    </row>
    <row r="57" spans="1:15" x14ac:dyDescent="0.25">
      <c r="A57" s="301" t="s">
        <v>206</v>
      </c>
      <c r="B57" s="211">
        <v>467556.41</v>
      </c>
      <c r="C57" s="302">
        <v>98980.86</v>
      </c>
      <c r="D57" s="302">
        <v>5000</v>
      </c>
      <c r="E57" s="302">
        <v>0</v>
      </c>
      <c r="O57" s="169">
        <f>1790000-D59</f>
        <v>-2703500</v>
      </c>
    </row>
    <row r="58" spans="1:15" x14ac:dyDescent="0.25">
      <c r="A58" s="301" t="s">
        <v>207</v>
      </c>
      <c r="B58" s="211"/>
      <c r="C58" s="302"/>
      <c r="D58" s="302"/>
      <c r="E58" s="302"/>
      <c r="F58" s="175"/>
    </row>
    <row r="59" spans="1:15" x14ac:dyDescent="0.25">
      <c r="A59" s="301" t="s">
        <v>208</v>
      </c>
      <c r="B59" s="211">
        <v>4198177.42</v>
      </c>
      <c r="C59" s="302">
        <v>3629634</v>
      </c>
      <c r="D59" s="302">
        <v>4493500</v>
      </c>
      <c r="E59" s="302">
        <f>140000+1170000+76000</f>
        <v>1386000</v>
      </c>
      <c r="F59" s="175" t="s">
        <v>209</v>
      </c>
      <c r="O59" s="168" t="s">
        <v>210</v>
      </c>
    </row>
    <row r="60" spans="1:15" x14ac:dyDescent="0.25">
      <c r="A60" s="301" t="s">
        <v>211</v>
      </c>
      <c r="B60" s="211"/>
      <c r="C60" s="302"/>
      <c r="D60" s="302"/>
      <c r="E60" s="302"/>
      <c r="F60" s="175"/>
    </row>
    <row r="61" spans="1:15" x14ac:dyDescent="0.25">
      <c r="A61" s="8" t="s">
        <v>212</v>
      </c>
      <c r="B61" s="32">
        <v>17155827.109999999</v>
      </c>
      <c r="C61" s="33">
        <v>13189331.710000001</v>
      </c>
      <c r="D61" s="33">
        <v>0</v>
      </c>
      <c r="E61" s="33">
        <v>0</v>
      </c>
      <c r="F61" s="175" t="s">
        <v>213</v>
      </c>
    </row>
    <row r="62" spans="1:15" x14ac:dyDescent="0.25">
      <c r="A62" s="12" t="s">
        <v>214</v>
      </c>
      <c r="B62" s="18">
        <f>+B5+B27+B43</f>
        <v>36106613.669999994</v>
      </c>
      <c r="C62" s="18">
        <f>+C5+C27+C43</f>
        <v>32994619.940000001</v>
      </c>
      <c r="D62" s="18">
        <v>19727705.84</v>
      </c>
      <c r="E62" s="18">
        <f>+E5+E27+E43</f>
        <v>26594959.18</v>
      </c>
      <c r="F62" s="193"/>
      <c r="G62" s="194">
        <f>E62-D62</f>
        <v>6867253.3399999999</v>
      </c>
    </row>
    <row r="64" spans="1:15" s="168" customFormat="1" x14ac:dyDescent="0.25">
      <c r="C64" s="183" t="s">
        <v>111</v>
      </c>
      <c r="D64" s="170" t="s">
        <v>78</v>
      </c>
      <c r="E64" s="169">
        <f>E62-'Balance-1'!E68</f>
        <v>0</v>
      </c>
      <c r="F64" s="169"/>
    </row>
    <row r="65" spans="6:6" s="168" customFormat="1" x14ac:dyDescent="0.25"/>
    <row r="66" spans="6:6" x14ac:dyDescent="0.25">
      <c r="F66" s="169"/>
    </row>
  </sheetData>
  <mergeCells count="1">
    <mergeCell ref="A3:D3"/>
  </mergeCells>
  <phoneticPr fontId="4" type="noConversion"/>
  <printOptions horizontalCentered="1"/>
  <pageMargins left="0.43307086614173229" right="0.43307086614173229" top="0.70866141732283472" bottom="0.31496062992125984"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058E-8F19-4FBE-BDE2-7CFC52F713EA}">
  <sheetPr>
    <pageSetUpPr fitToPage="1"/>
  </sheetPr>
  <dimension ref="A1:T80"/>
  <sheetViews>
    <sheetView zoomScale="90" zoomScaleNormal="90" workbookViewId="0">
      <pane xSplit="1" ySplit="4" topLeftCell="B5" activePane="bottomRight" state="frozen"/>
      <selection pane="topRight" activeCell="B1" sqref="B1"/>
      <selection pane="bottomLeft" activeCell="A5" sqref="A5"/>
      <selection pane="bottomRight" activeCell="H29" sqref="H29"/>
    </sheetView>
  </sheetViews>
  <sheetFormatPr baseColWidth="10" defaultColWidth="8.88671875" defaultRowHeight="13.2" x14ac:dyDescent="0.25"/>
  <cols>
    <col min="1" max="1" width="82.88671875" customWidth="1"/>
    <col min="2" max="2" width="16.6640625" customWidth="1"/>
    <col min="3" max="3" width="9" customWidth="1"/>
    <col min="4" max="4" width="16.109375" customWidth="1"/>
    <col min="5" max="5" width="9.88671875" customWidth="1"/>
    <col min="6" max="6" width="17.44140625" customWidth="1"/>
    <col min="7" max="7" width="10.109375" customWidth="1"/>
    <col min="8" max="8" width="16.5546875" customWidth="1"/>
    <col min="9" max="9" width="10.109375" customWidth="1"/>
    <col min="10" max="10" width="17.5546875" style="168" customWidth="1"/>
    <col min="11" max="11" width="16.5546875" style="168" customWidth="1"/>
    <col min="12" max="12" width="14" style="168" customWidth="1"/>
    <col min="13" max="13" width="18" style="196" customWidth="1"/>
    <col min="14" max="14" width="11.44140625" style="168" customWidth="1"/>
    <col min="15" max="15" width="15.5546875" style="168" customWidth="1"/>
    <col min="16" max="16" width="13.33203125" style="168" bestFit="1" customWidth="1"/>
    <col min="17" max="17" width="11.44140625" style="168" customWidth="1"/>
    <col min="18" max="256" width="11.44140625" customWidth="1"/>
  </cols>
  <sheetData>
    <row r="1" spans="1:17" s="2" customFormat="1" ht="18.75" customHeight="1" x14ac:dyDescent="0.25">
      <c r="A1" s="3" t="s">
        <v>0</v>
      </c>
      <c r="B1" s="146"/>
      <c r="C1" s="146"/>
      <c r="D1" s="42"/>
      <c r="E1" s="42"/>
      <c r="F1" s="147">
        <v>2026</v>
      </c>
      <c r="G1" s="152"/>
      <c r="H1" s="152"/>
      <c r="I1" s="152"/>
      <c r="J1" s="184"/>
      <c r="K1" s="184"/>
      <c r="L1" s="184"/>
      <c r="M1" s="184"/>
      <c r="N1" s="184"/>
      <c r="O1" s="184"/>
      <c r="P1" s="184"/>
      <c r="Q1" s="184"/>
    </row>
    <row r="2" spans="1:17" s="2" customFormat="1" ht="18.75" customHeight="1" x14ac:dyDescent="0.25">
      <c r="A2" s="153" t="s">
        <v>1</v>
      </c>
      <c r="B2" s="154"/>
      <c r="C2" s="154"/>
      <c r="D2" s="145"/>
      <c r="E2" s="145"/>
      <c r="F2" s="150" t="s">
        <v>215</v>
      </c>
      <c r="G2" s="97"/>
      <c r="H2" s="97"/>
      <c r="I2" s="97"/>
      <c r="J2" s="184"/>
      <c r="K2" s="184"/>
      <c r="L2" s="184"/>
      <c r="M2" s="184"/>
      <c r="N2" s="184"/>
      <c r="O2" s="184"/>
      <c r="P2" s="184"/>
      <c r="Q2" s="184"/>
    </row>
    <row r="3" spans="1:17" s="2" customFormat="1" ht="18.75" customHeight="1" x14ac:dyDescent="0.25">
      <c r="A3" s="155" t="s">
        <v>216</v>
      </c>
      <c r="B3" s="156"/>
      <c r="C3" s="156"/>
      <c r="D3" s="156"/>
      <c r="E3" s="156"/>
      <c r="F3" s="157"/>
      <c r="G3" s="97"/>
      <c r="H3" s="97"/>
      <c r="I3" s="97"/>
      <c r="J3" s="184"/>
      <c r="K3" s="184"/>
      <c r="L3" s="184"/>
      <c r="M3" s="184"/>
      <c r="N3" s="184"/>
      <c r="O3" s="184"/>
      <c r="P3" s="184"/>
      <c r="Q3" s="184"/>
    </row>
    <row r="4" spans="1:17" ht="52.8" x14ac:dyDescent="0.25">
      <c r="A4" s="3"/>
      <c r="B4" s="101" t="s">
        <v>4</v>
      </c>
      <c r="C4" s="55" t="s">
        <v>217</v>
      </c>
      <c r="D4" s="109" t="s">
        <v>5</v>
      </c>
      <c r="E4" s="55" t="s">
        <v>217</v>
      </c>
      <c r="F4" s="106" t="s">
        <v>6</v>
      </c>
      <c r="G4" s="55" t="s">
        <v>217</v>
      </c>
      <c r="H4" s="106" t="s">
        <v>7</v>
      </c>
      <c r="I4" s="55" t="s">
        <v>217</v>
      </c>
    </row>
    <row r="5" spans="1:17" x14ac:dyDescent="0.25">
      <c r="A5" s="3"/>
      <c r="B5" s="201" t="s">
        <v>218</v>
      </c>
      <c r="C5" s="202"/>
      <c r="D5" s="201" t="s">
        <v>218</v>
      </c>
      <c r="E5" s="202"/>
      <c r="F5" s="200" t="s">
        <v>219</v>
      </c>
      <c r="G5" s="55"/>
      <c r="H5" s="201" t="s">
        <v>220</v>
      </c>
      <c r="I5" s="55"/>
    </row>
    <row r="6" spans="1:17" x14ac:dyDescent="0.25">
      <c r="A6" s="12" t="s">
        <v>221</v>
      </c>
      <c r="B6" s="37"/>
      <c r="C6" s="18"/>
      <c r="D6" s="37"/>
      <c r="E6" s="18"/>
      <c r="F6" s="19"/>
      <c r="G6" s="18"/>
      <c r="H6" s="19"/>
      <c r="I6" s="18"/>
    </row>
    <row r="7" spans="1:17" x14ac:dyDescent="0.25">
      <c r="A7" s="29" t="s">
        <v>222</v>
      </c>
      <c r="B7" s="102">
        <f>+B8+B11</f>
        <v>230000</v>
      </c>
      <c r="C7" s="57"/>
      <c r="D7" s="110">
        <f>+D8+D11</f>
        <v>811576.34</v>
      </c>
      <c r="E7" s="57"/>
      <c r="F7" s="47">
        <v>582053.57999999996</v>
      </c>
      <c r="G7" s="57"/>
      <c r="H7" s="47">
        <f>+H8+H11</f>
        <v>586401</v>
      </c>
      <c r="I7" s="57"/>
      <c r="J7" s="197" t="e">
        <f>H7+#REF!</f>
        <v>#REF!</v>
      </c>
      <c r="L7" s="169">
        <f>H7+H21</f>
        <v>37661122.759999998</v>
      </c>
    </row>
    <row r="8" spans="1:17" x14ac:dyDescent="0.25">
      <c r="A8" s="13" t="s">
        <v>223</v>
      </c>
      <c r="B8" s="103">
        <f>+B9+B10</f>
        <v>0</v>
      </c>
      <c r="C8" s="99"/>
      <c r="D8" s="111">
        <f>+D9+D10</f>
        <v>0</v>
      </c>
      <c r="E8" s="99"/>
      <c r="F8" s="22">
        <v>0</v>
      </c>
      <c r="G8" s="99"/>
      <c r="H8" s="22">
        <f>+H9+H10</f>
        <v>0</v>
      </c>
      <c r="I8" s="99"/>
    </row>
    <row r="9" spans="1:17" x14ac:dyDescent="0.25">
      <c r="A9" s="13" t="s">
        <v>224</v>
      </c>
      <c r="B9" s="103"/>
      <c r="C9" s="99"/>
      <c r="D9" s="111"/>
      <c r="E9" s="99"/>
      <c r="F9" s="22"/>
      <c r="G9" s="99"/>
      <c r="H9" s="22"/>
      <c r="I9" s="99"/>
      <c r="J9" s="169">
        <f>H7+H22</f>
        <v>1419479.3599999999</v>
      </c>
      <c r="K9" s="197" t="e">
        <f>J7+450000</f>
        <v>#REF!</v>
      </c>
    </row>
    <row r="10" spans="1:17" x14ac:dyDescent="0.25">
      <c r="A10" s="13" t="s">
        <v>225</v>
      </c>
      <c r="B10" s="103"/>
      <c r="C10" s="99"/>
      <c r="D10" s="111"/>
      <c r="E10" s="99"/>
      <c r="F10" s="22"/>
      <c r="G10" s="99"/>
      <c r="H10" s="22"/>
      <c r="I10" s="99"/>
    </row>
    <row r="11" spans="1:17" x14ac:dyDescent="0.25">
      <c r="A11" s="13" t="s">
        <v>226</v>
      </c>
      <c r="B11" s="103">
        <f>+B12+B13</f>
        <v>230000</v>
      </c>
      <c r="C11" s="99"/>
      <c r="D11" s="111">
        <f>+D12+D13</f>
        <v>811576.34</v>
      </c>
      <c r="E11" s="99"/>
      <c r="F11" s="22">
        <v>582053.57999999996</v>
      </c>
      <c r="G11" s="99"/>
      <c r="H11" s="22">
        <f>+H12</f>
        <v>586401</v>
      </c>
      <c r="I11" s="99"/>
    </row>
    <row r="12" spans="1:17" x14ac:dyDescent="0.25">
      <c r="A12" s="13" t="s">
        <v>227</v>
      </c>
      <c r="B12" s="103">
        <v>230000</v>
      </c>
      <c r="C12" s="99"/>
      <c r="D12" s="111">
        <v>811576.34</v>
      </c>
      <c r="E12" s="99"/>
      <c r="F12" s="22">
        <v>582053.57999999996</v>
      </c>
      <c r="G12" s="99"/>
      <c r="H12" s="22">
        <v>586401</v>
      </c>
      <c r="I12" s="99"/>
      <c r="J12" s="168" t="s">
        <v>228</v>
      </c>
    </row>
    <row r="13" spans="1:17" x14ac:dyDescent="0.25">
      <c r="A13" s="13" t="s">
        <v>229</v>
      </c>
      <c r="B13" s="103"/>
      <c r="C13" s="99"/>
      <c r="D13" s="111"/>
      <c r="E13" s="99"/>
      <c r="F13" s="22"/>
      <c r="G13" s="99"/>
      <c r="H13" s="22"/>
      <c r="I13" s="99"/>
    </row>
    <row r="14" spans="1:17" ht="26.4" x14ac:dyDescent="0.25">
      <c r="A14" s="15" t="s">
        <v>230</v>
      </c>
      <c r="B14" s="104"/>
      <c r="C14" s="57"/>
      <c r="D14" s="112"/>
      <c r="E14" s="57"/>
      <c r="F14" s="31"/>
      <c r="G14" s="57"/>
      <c r="H14" s="31"/>
      <c r="I14" s="57"/>
      <c r="P14" s="197" t="e">
        <f>H11+#REF!+#REF!</f>
        <v>#REF!</v>
      </c>
    </row>
    <row r="15" spans="1:17" x14ac:dyDescent="0.25">
      <c r="A15" s="6" t="s">
        <v>231</v>
      </c>
      <c r="B15" s="104"/>
      <c r="C15" s="57"/>
      <c r="D15" s="112"/>
      <c r="E15" s="57"/>
      <c r="F15" s="31"/>
      <c r="G15" s="57"/>
      <c r="H15" s="31"/>
      <c r="I15" s="57"/>
    </row>
    <row r="16" spans="1:17" x14ac:dyDescent="0.25">
      <c r="A16" s="6" t="s">
        <v>232</v>
      </c>
      <c r="B16" s="104">
        <f>+B17+B18+B19+B20</f>
        <v>-42448526.82</v>
      </c>
      <c r="C16" s="100">
        <f>-B16/(B21+B7)</f>
        <v>0.97593952268330242</v>
      </c>
      <c r="D16" s="112">
        <f>+D17+D18+D19+D20</f>
        <v>-49199808.289999999</v>
      </c>
      <c r="E16" s="122">
        <f>-D16/(D21+D7)</f>
        <v>0.99507672485251086</v>
      </c>
      <c r="F16" s="31">
        <v>-34562285.325499997</v>
      </c>
      <c r="G16" s="122">
        <v>0.95</v>
      </c>
      <c r="H16" s="31">
        <f>+H17+H18+H19+H20</f>
        <v>-36509217.200000003</v>
      </c>
      <c r="I16" s="141">
        <f>H16/(H12+H21)</f>
        <v>-0.96941393470023052</v>
      </c>
      <c r="J16" s="168" t="s">
        <v>233</v>
      </c>
      <c r="L16" s="198"/>
    </row>
    <row r="17" spans="1:15" x14ac:dyDescent="0.25">
      <c r="A17" s="13" t="s">
        <v>234</v>
      </c>
      <c r="B17" s="103"/>
      <c r="C17" s="99"/>
      <c r="D17" s="111"/>
      <c r="E17" s="99"/>
      <c r="F17" s="22"/>
      <c r="G17" s="99"/>
      <c r="H17" s="22"/>
      <c r="I17" s="99"/>
    </row>
    <row r="18" spans="1:15" x14ac:dyDescent="0.25">
      <c r="A18" s="13" t="s">
        <v>235</v>
      </c>
      <c r="B18" s="103"/>
      <c r="C18" s="99"/>
      <c r="D18" s="111"/>
      <c r="E18" s="99"/>
      <c r="F18" s="22"/>
      <c r="G18" s="99"/>
      <c r="H18" s="22"/>
      <c r="I18" s="99"/>
    </row>
    <row r="19" spans="1:15" x14ac:dyDescent="0.25">
      <c r="A19" s="13" t="s">
        <v>236</v>
      </c>
      <c r="B19" s="103">
        <v>-42448526.82</v>
      </c>
      <c r="C19" s="99"/>
      <c r="D19" s="111">
        <v>-49199808.289999999</v>
      </c>
      <c r="E19" s="99"/>
      <c r="F19" s="22">
        <v>-34562285.325499997</v>
      </c>
      <c r="G19" s="99"/>
      <c r="H19" s="22">
        <f>-29009217.2-7500000</f>
        <v>-36509217.200000003</v>
      </c>
      <c r="I19" s="99"/>
    </row>
    <row r="20" spans="1:15" x14ac:dyDescent="0.25">
      <c r="A20" s="13" t="s">
        <v>237</v>
      </c>
      <c r="B20" s="103"/>
      <c r="C20" s="99"/>
      <c r="D20" s="111"/>
      <c r="E20" s="99"/>
      <c r="F20" s="22"/>
      <c r="G20" s="99"/>
      <c r="H20" s="22"/>
      <c r="I20" s="99"/>
    </row>
    <row r="21" spans="1:15" x14ac:dyDescent="0.25">
      <c r="A21" s="6" t="s">
        <v>238</v>
      </c>
      <c r="B21" s="104">
        <f>+B22+B23</f>
        <v>43265038.199999996</v>
      </c>
      <c r="C21" s="57"/>
      <c r="D21" s="112">
        <f>+D22+D23</f>
        <v>48631654.579999998</v>
      </c>
      <c r="E21" s="57"/>
      <c r="F21" s="31">
        <v>36806990.710000001</v>
      </c>
      <c r="G21" s="57"/>
      <c r="H21" s="31">
        <f>+H22+H23</f>
        <v>37074721.759999998</v>
      </c>
      <c r="I21" s="57"/>
    </row>
    <row r="22" spans="1:15" x14ac:dyDescent="0.25">
      <c r="A22" s="13" t="s">
        <v>239</v>
      </c>
      <c r="B22" s="103">
        <v>266604.71999999997</v>
      </c>
      <c r="C22" s="99"/>
      <c r="D22" s="111">
        <v>385338.16</v>
      </c>
      <c r="E22" s="99"/>
      <c r="F22" s="22">
        <v>1176156.71</v>
      </c>
      <c r="G22" s="99"/>
      <c r="H22" s="22">
        <f>450000+383078.36</f>
        <v>833078.36</v>
      </c>
      <c r="I22" s="99"/>
      <c r="J22" s="168" t="s">
        <v>240</v>
      </c>
    </row>
    <row r="23" spans="1:15" x14ac:dyDescent="0.25">
      <c r="A23" s="13" t="s">
        <v>241</v>
      </c>
      <c r="B23" s="103">
        <f>+B24+B25+B26+B27+B28</f>
        <v>42998433.479999997</v>
      </c>
      <c r="C23" s="99"/>
      <c r="D23" s="111">
        <f>D25</f>
        <v>48246316.420000002</v>
      </c>
      <c r="E23" s="99"/>
      <c r="F23" s="22">
        <v>35630834</v>
      </c>
      <c r="G23" s="99"/>
      <c r="H23" s="22">
        <v>36241643.399999999</v>
      </c>
      <c r="I23" s="99"/>
      <c r="J23" s="168" t="s">
        <v>242</v>
      </c>
    </row>
    <row r="24" spans="1:15" x14ac:dyDescent="0.25">
      <c r="A24" s="13" t="s">
        <v>243</v>
      </c>
      <c r="B24" s="103"/>
      <c r="C24" s="99"/>
      <c r="D24" s="111"/>
      <c r="E24" s="99"/>
      <c r="F24" s="22"/>
      <c r="G24" s="99"/>
      <c r="H24" s="22"/>
      <c r="I24" s="99"/>
    </row>
    <row r="25" spans="1:15" x14ac:dyDescent="0.25">
      <c r="A25" s="13" t="s">
        <v>244</v>
      </c>
      <c r="B25" s="103">
        <v>42998433.479999997</v>
      </c>
      <c r="C25" s="99"/>
      <c r="D25" s="111">
        <v>48246316.420000002</v>
      </c>
      <c r="E25" s="99"/>
      <c r="F25" s="22">
        <v>28746834</v>
      </c>
      <c r="G25" s="99"/>
      <c r="H25" s="22">
        <f>SUBV!K35</f>
        <v>34995149</v>
      </c>
      <c r="I25" s="99"/>
      <c r="J25" s="168" t="s">
        <v>245</v>
      </c>
    </row>
    <row r="26" spans="1:15" x14ac:dyDescent="0.25">
      <c r="A26" s="13" t="s">
        <v>246</v>
      </c>
      <c r="B26" s="103"/>
      <c r="C26" s="99"/>
      <c r="D26" s="111"/>
      <c r="E26" s="99"/>
      <c r="F26" s="22"/>
      <c r="G26" s="99"/>
      <c r="H26" s="22"/>
      <c r="I26" s="99"/>
    </row>
    <row r="27" spans="1:15" x14ac:dyDescent="0.25">
      <c r="A27" s="13" t="s">
        <v>247</v>
      </c>
      <c r="B27" s="103"/>
      <c r="C27" s="99"/>
      <c r="D27" s="111"/>
      <c r="E27" s="99"/>
      <c r="F27" s="22"/>
      <c r="G27" s="99"/>
      <c r="H27" s="22"/>
      <c r="I27" s="99"/>
    </row>
    <row r="28" spans="1:15" x14ac:dyDescent="0.25">
      <c r="A28" s="13" t="s">
        <v>248</v>
      </c>
      <c r="B28" s="103"/>
      <c r="C28" s="99"/>
      <c r="D28" s="111">
        <v>0</v>
      </c>
      <c r="E28" s="99"/>
      <c r="F28" s="22">
        <v>6884000</v>
      </c>
      <c r="G28" s="99"/>
      <c r="H28" s="22">
        <v>1246494.3999999999</v>
      </c>
      <c r="I28" s="99"/>
      <c r="J28" s="168" t="s">
        <v>249</v>
      </c>
    </row>
    <row r="29" spans="1:15" x14ac:dyDescent="0.25">
      <c r="A29" s="6" t="s">
        <v>250</v>
      </c>
      <c r="B29" s="104">
        <f>+B30+B31+B32</f>
        <v>-2851202.93</v>
      </c>
      <c r="C29" s="100">
        <f>-B29/(B21+B7)</f>
        <v>6.5552372132414882E-2</v>
      </c>
      <c r="D29" s="112">
        <f>+D30+D31+D32</f>
        <v>-3304534.92</v>
      </c>
      <c r="E29" s="122">
        <f>-D29/(D21+D7)</f>
        <v>6.6834930859328234E-2</v>
      </c>
      <c r="F29" s="31">
        <v>-4220411.6400000006</v>
      </c>
      <c r="G29" s="122">
        <f>-F29/(F21+F7)</f>
        <v>0.11287829684185813</v>
      </c>
      <c r="H29" s="31">
        <f>+H30+H31+H32</f>
        <v>-3490886.35</v>
      </c>
      <c r="I29" s="122">
        <f>-H29/(H21+H7)</f>
        <v>9.2692041398927227E-2</v>
      </c>
      <c r="J29" s="168" t="s">
        <v>251</v>
      </c>
    </row>
    <row r="30" spans="1:15" x14ac:dyDescent="0.25">
      <c r="A30" s="13" t="s">
        <v>252</v>
      </c>
      <c r="B30" s="103">
        <v>-2265962.75</v>
      </c>
      <c r="C30" s="99"/>
      <c r="D30" s="111">
        <v>-2546300.2799999998</v>
      </c>
      <c r="E30" s="99"/>
      <c r="F30" s="22">
        <v>-3176763.89</v>
      </c>
      <c r="G30" s="99"/>
      <c r="H30" s="22">
        <v>-2672115.5</v>
      </c>
      <c r="I30" s="99"/>
      <c r="M30" s="196">
        <f>3548007</f>
        <v>3548007</v>
      </c>
      <c r="N30" s="169"/>
      <c r="O30" s="169"/>
    </row>
    <row r="31" spans="1:15" x14ac:dyDescent="0.25">
      <c r="A31" s="13" t="s">
        <v>253</v>
      </c>
      <c r="B31" s="103">
        <v>-585240.18000000005</v>
      </c>
      <c r="C31" s="99"/>
      <c r="D31" s="111">
        <v>-758234.64</v>
      </c>
      <c r="E31" s="99">
        <f>D31/D30</f>
        <v>0.29777895637666113</v>
      </c>
      <c r="F31" s="22">
        <v>-1043647.75</v>
      </c>
      <c r="G31" s="99"/>
      <c r="H31" s="22">
        <v>-818770.85</v>
      </c>
      <c r="I31" s="99"/>
      <c r="M31" s="196">
        <f>M30*30/130</f>
        <v>818770.84615384613</v>
      </c>
      <c r="O31" s="169"/>
    </row>
    <row r="32" spans="1:15" x14ac:dyDescent="0.25">
      <c r="A32" s="13" t="s">
        <v>254</v>
      </c>
      <c r="B32" s="103"/>
      <c r="C32" s="99"/>
      <c r="D32" s="111"/>
      <c r="E32" s="99"/>
      <c r="F32" s="22"/>
      <c r="G32" s="99"/>
      <c r="H32" s="22"/>
      <c r="I32" s="99"/>
      <c r="M32" s="196">
        <f>M30-M31</f>
        <v>2729236.153846154</v>
      </c>
    </row>
    <row r="33" spans="1:20" x14ac:dyDescent="0.25">
      <c r="A33" s="6" t="s">
        <v>255</v>
      </c>
      <c r="B33" s="104">
        <f>+B34+B35+B36+B37</f>
        <v>-461135.10000000003</v>
      </c>
      <c r="C33" s="100">
        <f>-B33/(B21+B7)</f>
        <v>1.0602016208828162E-2</v>
      </c>
      <c r="D33" s="112">
        <f>+D34+D35+D36+D37</f>
        <v>-663510.82999999996</v>
      </c>
      <c r="E33" s="122">
        <f>-D33/(D21+D7)</f>
        <v>1.3419649518324802E-2</v>
      </c>
      <c r="F33" s="31">
        <v>-833136.32</v>
      </c>
      <c r="G33" s="122">
        <f>-F33/(F21+F7)</f>
        <v>2.2282899598555103E-2</v>
      </c>
      <c r="H33" s="31">
        <f>+H34+H35+H36+H37</f>
        <v>-1180321</v>
      </c>
      <c r="I33" s="122">
        <f>-H33/(H21+H7)</f>
        <v>3.134056856248648E-2</v>
      </c>
      <c r="J33" s="168" t="s">
        <v>233</v>
      </c>
      <c r="K33" s="191"/>
    </row>
    <row r="34" spans="1:20" x14ac:dyDescent="0.25">
      <c r="A34" s="13" t="s">
        <v>256</v>
      </c>
      <c r="B34" s="103">
        <v>-446210.5</v>
      </c>
      <c r="C34" s="99"/>
      <c r="D34" s="111">
        <v>-655177.98</v>
      </c>
      <c r="E34" s="99"/>
      <c r="F34" s="22">
        <v>-823136.32</v>
      </c>
      <c r="G34" s="99"/>
      <c r="H34" s="22">
        <v>-1170321</v>
      </c>
      <c r="I34" s="99"/>
    </row>
    <row r="35" spans="1:20" x14ac:dyDescent="0.25">
      <c r="A35" s="13" t="s">
        <v>257</v>
      </c>
      <c r="B35" s="103">
        <v>-8237.2099999999991</v>
      </c>
      <c r="C35" s="99"/>
      <c r="D35" s="111">
        <v>-8332.85</v>
      </c>
      <c r="E35" s="99"/>
      <c r="F35" s="22">
        <v>-10000</v>
      </c>
      <c r="G35" s="99"/>
      <c r="H35" s="22">
        <v>-10000</v>
      </c>
      <c r="I35" s="99"/>
    </row>
    <row r="36" spans="1:20" x14ac:dyDescent="0.25">
      <c r="A36" s="13" t="s">
        <v>258</v>
      </c>
      <c r="B36" s="103">
        <v>-6688.09</v>
      </c>
      <c r="C36" s="99"/>
      <c r="D36" s="111"/>
      <c r="E36" s="99"/>
      <c r="F36" s="22"/>
      <c r="G36" s="99"/>
      <c r="H36" s="22"/>
      <c r="I36" s="99"/>
    </row>
    <row r="37" spans="1:20" x14ac:dyDescent="0.25">
      <c r="A37" s="13" t="s">
        <v>259</v>
      </c>
      <c r="B37" s="103">
        <v>0.7</v>
      </c>
      <c r="C37" s="99"/>
      <c r="D37" s="111"/>
      <c r="E37" s="99"/>
      <c r="F37" s="22"/>
      <c r="G37" s="99"/>
      <c r="H37" s="22"/>
      <c r="I37" s="99"/>
    </row>
    <row r="38" spans="1:20" x14ac:dyDescent="0.25">
      <c r="A38" s="6" t="s">
        <v>260</v>
      </c>
      <c r="B38" s="104">
        <v>-133832.51</v>
      </c>
      <c r="C38" s="57"/>
      <c r="D38" s="112">
        <v>-99740.87</v>
      </c>
      <c r="E38" s="57"/>
      <c r="F38" s="31">
        <v>-130000</v>
      </c>
      <c r="G38" s="57"/>
      <c r="H38" s="31">
        <f>-'Balance-1'!AE11</f>
        <v>-60271.21</v>
      </c>
      <c r="I38" s="57"/>
      <c r="J38" s="168" t="s">
        <v>261</v>
      </c>
    </row>
    <row r="39" spans="1:20" x14ac:dyDescent="0.25">
      <c r="A39" s="6" t="s">
        <v>262</v>
      </c>
      <c r="B39" s="104">
        <v>71771.25</v>
      </c>
      <c r="C39" s="57"/>
      <c r="D39" s="112">
        <v>48649.38</v>
      </c>
      <c r="E39" s="57"/>
      <c r="F39" s="31">
        <v>28901</v>
      </c>
      <c r="G39" s="57"/>
      <c r="H39" s="31">
        <v>0</v>
      </c>
      <c r="I39" s="57"/>
      <c r="J39" s="168" t="s">
        <v>261</v>
      </c>
    </row>
    <row r="40" spans="1:20" x14ac:dyDescent="0.25">
      <c r="A40" s="6" t="s">
        <v>263</v>
      </c>
      <c r="B40" s="104"/>
      <c r="C40" s="57"/>
      <c r="D40" s="112">
        <v>5547.29</v>
      </c>
      <c r="E40" s="57"/>
      <c r="F40" s="31"/>
      <c r="G40" s="57"/>
      <c r="H40" s="31"/>
      <c r="I40" s="57"/>
      <c r="T40" s="96" t="s">
        <v>264</v>
      </c>
    </row>
    <row r="41" spans="1:20" x14ac:dyDescent="0.25">
      <c r="A41" s="6" t="s">
        <v>265</v>
      </c>
      <c r="B41" s="104">
        <f>+B42+B43</f>
        <v>0</v>
      </c>
      <c r="C41" s="57"/>
      <c r="D41" s="112">
        <v>-712</v>
      </c>
      <c r="E41" s="57"/>
      <c r="F41" s="31">
        <v>0</v>
      </c>
      <c r="G41" s="57"/>
      <c r="H41" s="31">
        <f>+H42+H43</f>
        <v>0</v>
      </c>
      <c r="I41" s="57"/>
    </row>
    <row r="42" spans="1:20" x14ac:dyDescent="0.25">
      <c r="A42" s="13" t="s">
        <v>266</v>
      </c>
      <c r="B42" s="103"/>
      <c r="C42" s="99"/>
      <c r="D42" s="111"/>
      <c r="E42" s="99"/>
      <c r="F42" s="22"/>
      <c r="G42" s="99"/>
      <c r="H42" s="22"/>
      <c r="I42" s="99"/>
    </row>
    <row r="43" spans="1:20" x14ac:dyDescent="0.25">
      <c r="A43" s="13" t="s">
        <v>267</v>
      </c>
      <c r="B43" s="103">
        <v>0</v>
      </c>
      <c r="C43" s="99"/>
      <c r="D43" s="111"/>
      <c r="E43" s="99"/>
      <c r="F43" s="22"/>
      <c r="G43" s="99"/>
      <c r="H43" s="22"/>
      <c r="I43" s="99"/>
    </row>
    <row r="44" spans="1:20" x14ac:dyDescent="0.25">
      <c r="A44" s="6" t="s">
        <v>268</v>
      </c>
      <c r="B44" s="104">
        <f>+B7+B14+B15+B16+B21+B29+B33+B38+B39+B40+B41</f>
        <v>-2327887.9100000048</v>
      </c>
      <c r="C44" s="57"/>
      <c r="D44" s="112">
        <f>+D7+D14+D15+D16+D21+D29+D33+D38+D39+D40+D41</f>
        <v>-3770879.3199999975</v>
      </c>
      <c r="E44" s="57"/>
      <c r="F44" s="31">
        <v>-2327887.9954999979</v>
      </c>
      <c r="G44" s="57"/>
      <c r="H44" s="31">
        <f>+H7+H14+H15+H16+H21+H29+H33+H38+H39+H40+H41</f>
        <v>-3579573.0000000051</v>
      </c>
      <c r="I44" s="57"/>
      <c r="K44" s="168">
        <v>3579572.62</v>
      </c>
    </row>
    <row r="45" spans="1:20" x14ac:dyDescent="0.25">
      <c r="A45" s="6" t="s">
        <v>269</v>
      </c>
      <c r="B45" s="104">
        <f>+B46+B49</f>
        <v>0</v>
      </c>
      <c r="C45" s="57"/>
      <c r="D45" s="112">
        <f>+D46+D49</f>
        <v>180879.32</v>
      </c>
      <c r="E45" s="57"/>
      <c r="F45" s="31">
        <v>0</v>
      </c>
      <c r="G45" s="57"/>
      <c r="H45" s="31">
        <f>+H46+H49</f>
        <v>0</v>
      </c>
      <c r="I45" s="57"/>
      <c r="K45" s="168" t="s">
        <v>270</v>
      </c>
    </row>
    <row r="46" spans="1:20" x14ac:dyDescent="0.25">
      <c r="A46" s="13" t="s">
        <v>271</v>
      </c>
      <c r="B46" s="103">
        <f>+B47+B48</f>
        <v>0</v>
      </c>
      <c r="C46" s="99"/>
      <c r="D46" s="111">
        <f>+D47+D48</f>
        <v>0</v>
      </c>
      <c r="E46" s="99"/>
      <c r="F46" s="22">
        <v>0</v>
      </c>
      <c r="G46" s="99"/>
      <c r="H46" s="22">
        <f>+H47+H48</f>
        <v>0</v>
      </c>
      <c r="I46" s="99"/>
    </row>
    <row r="47" spans="1:20" x14ac:dyDescent="0.25">
      <c r="A47" s="14" t="s">
        <v>272</v>
      </c>
      <c r="B47" s="103"/>
      <c r="C47" s="99"/>
      <c r="D47" s="111"/>
      <c r="E47" s="99"/>
      <c r="F47" s="22"/>
      <c r="G47" s="99"/>
      <c r="H47" s="22"/>
      <c r="I47" s="99"/>
    </row>
    <row r="48" spans="1:20" x14ac:dyDescent="0.25">
      <c r="A48" s="14" t="s">
        <v>273</v>
      </c>
      <c r="B48" s="103"/>
      <c r="C48" s="99"/>
      <c r="D48" s="111"/>
      <c r="E48" s="99"/>
      <c r="F48" s="22"/>
      <c r="G48" s="99"/>
      <c r="H48" s="22"/>
      <c r="I48" s="99"/>
    </row>
    <row r="49" spans="1:10" x14ac:dyDescent="0.25">
      <c r="A49" s="13" t="s">
        <v>274</v>
      </c>
      <c r="B49" s="103">
        <f>+B50+B51</f>
        <v>0</v>
      </c>
      <c r="C49" s="99"/>
      <c r="D49" s="111">
        <f>+D50+D51</f>
        <v>180879.32</v>
      </c>
      <c r="E49" s="99"/>
      <c r="F49" s="22">
        <v>0</v>
      </c>
      <c r="G49" s="99"/>
      <c r="H49" s="22">
        <f>+H50+H51</f>
        <v>0</v>
      </c>
      <c r="I49" s="99"/>
    </row>
    <row r="50" spans="1:10" x14ac:dyDescent="0.25">
      <c r="A50" s="14" t="s">
        <v>275</v>
      </c>
      <c r="B50" s="103"/>
      <c r="C50" s="99"/>
      <c r="D50" s="111"/>
      <c r="E50" s="99"/>
      <c r="F50" s="22"/>
      <c r="G50" s="99"/>
      <c r="H50" s="22"/>
      <c r="I50" s="99"/>
    </row>
    <row r="51" spans="1:10" x14ac:dyDescent="0.25">
      <c r="A51" s="14" t="s">
        <v>276</v>
      </c>
      <c r="B51" s="103">
        <v>0</v>
      </c>
      <c r="C51" s="99"/>
      <c r="D51" s="111">
        <v>180879.32</v>
      </c>
      <c r="E51" s="99"/>
      <c r="F51" s="22"/>
      <c r="G51" s="99"/>
      <c r="H51" s="22"/>
      <c r="I51" s="99"/>
    </row>
    <row r="52" spans="1:10" x14ac:dyDescent="0.25">
      <c r="A52" s="6" t="s">
        <v>277</v>
      </c>
      <c r="B52" s="104">
        <f>+B53+B54+B55</f>
        <v>0</v>
      </c>
      <c r="C52" s="57"/>
      <c r="D52" s="112">
        <f>+D53+D54+D55</f>
        <v>0</v>
      </c>
      <c r="E52" s="57"/>
      <c r="F52" s="31">
        <v>0</v>
      </c>
      <c r="G52" s="57"/>
      <c r="H52" s="31">
        <f>+H53+H54+H55</f>
        <v>0</v>
      </c>
      <c r="I52" s="57"/>
    </row>
    <row r="53" spans="1:10" x14ac:dyDescent="0.25">
      <c r="A53" s="13" t="s">
        <v>278</v>
      </c>
      <c r="B53" s="103"/>
      <c r="C53" s="99"/>
      <c r="D53" s="111"/>
      <c r="E53" s="99"/>
      <c r="F53" s="22"/>
      <c r="G53" s="99"/>
      <c r="H53" s="22"/>
      <c r="I53" s="99"/>
    </row>
    <row r="54" spans="1:10" x14ac:dyDescent="0.25">
      <c r="A54" s="13" t="s">
        <v>279</v>
      </c>
      <c r="B54" s="103"/>
      <c r="C54" s="99"/>
      <c r="D54" s="111"/>
      <c r="E54" s="99"/>
      <c r="F54" s="22"/>
      <c r="G54" s="99"/>
      <c r="H54" s="22"/>
      <c r="I54" s="99"/>
    </row>
    <row r="55" spans="1:10" x14ac:dyDescent="0.25">
      <c r="A55" s="13" t="s">
        <v>280</v>
      </c>
      <c r="B55" s="103"/>
      <c r="C55" s="99"/>
      <c r="D55" s="111"/>
      <c r="E55" s="99"/>
      <c r="F55" s="22"/>
      <c r="G55" s="99"/>
      <c r="H55" s="22"/>
      <c r="I55" s="99"/>
    </row>
    <row r="56" spans="1:10" x14ac:dyDescent="0.25">
      <c r="A56" s="6" t="s">
        <v>281</v>
      </c>
      <c r="B56" s="104">
        <f>+B57+B58</f>
        <v>0</v>
      </c>
      <c r="C56" s="57"/>
      <c r="D56" s="112">
        <f>+D57+D58</f>
        <v>0</v>
      </c>
      <c r="E56" s="57"/>
      <c r="F56" s="31">
        <v>0</v>
      </c>
      <c r="G56" s="57"/>
      <c r="H56" s="31">
        <f>+H57+H58</f>
        <v>0</v>
      </c>
      <c r="I56" s="57"/>
    </row>
    <row r="57" spans="1:10" x14ac:dyDescent="0.25">
      <c r="A57" s="13" t="s">
        <v>282</v>
      </c>
      <c r="B57" s="103"/>
      <c r="C57" s="99"/>
      <c r="D57" s="111"/>
      <c r="E57" s="99"/>
      <c r="F57" s="22"/>
      <c r="G57" s="99"/>
      <c r="H57" s="22"/>
      <c r="I57" s="99"/>
    </row>
    <row r="58" spans="1:10" ht="26.4" x14ac:dyDescent="0.25">
      <c r="A58" s="16" t="s">
        <v>283</v>
      </c>
      <c r="B58" s="103"/>
      <c r="C58" s="99"/>
      <c r="D58" s="111"/>
      <c r="E58" s="99"/>
      <c r="F58" s="22"/>
      <c r="G58" s="99"/>
      <c r="H58" s="22"/>
      <c r="I58" s="99"/>
    </row>
    <row r="59" spans="1:10" x14ac:dyDescent="0.25">
      <c r="A59" s="6" t="s">
        <v>284</v>
      </c>
      <c r="B59" s="104">
        <v>-0.09</v>
      </c>
      <c r="C59" s="57"/>
      <c r="D59" s="112">
        <v>0</v>
      </c>
      <c r="E59" s="57"/>
      <c r="F59" s="31">
        <v>0</v>
      </c>
      <c r="G59" s="57"/>
      <c r="H59" s="31">
        <v>0</v>
      </c>
      <c r="I59" s="57"/>
    </row>
    <row r="60" spans="1:10" x14ac:dyDescent="0.25">
      <c r="A60" s="6" t="s">
        <v>285</v>
      </c>
      <c r="B60" s="104">
        <f>+B61+B62</f>
        <v>0</v>
      </c>
      <c r="C60" s="57"/>
      <c r="D60" s="112">
        <f>+D61+D62</f>
        <v>0</v>
      </c>
      <c r="E60" s="57"/>
      <c r="F60" s="31">
        <v>0</v>
      </c>
      <c r="G60" s="57"/>
      <c r="H60" s="31">
        <f>+H61+H62</f>
        <v>0</v>
      </c>
      <c r="I60" s="57"/>
    </row>
    <row r="61" spans="1:10" x14ac:dyDescent="0.25">
      <c r="A61" s="13" t="s">
        <v>266</v>
      </c>
      <c r="B61" s="103"/>
      <c r="C61" s="99"/>
      <c r="D61" s="111"/>
      <c r="E61" s="99"/>
      <c r="F61" s="22"/>
      <c r="G61" s="99"/>
      <c r="H61" s="22"/>
      <c r="I61" s="99"/>
    </row>
    <row r="62" spans="1:10" x14ac:dyDescent="0.25">
      <c r="A62" s="13" t="s">
        <v>267</v>
      </c>
      <c r="B62" s="103"/>
      <c r="C62" s="99"/>
      <c r="D62" s="111"/>
      <c r="E62" s="99"/>
      <c r="F62" s="22"/>
      <c r="G62" s="99"/>
      <c r="H62" s="22"/>
      <c r="I62" s="99"/>
    </row>
    <row r="63" spans="1:10" x14ac:dyDescent="0.25">
      <c r="A63" s="6" t="s">
        <v>286</v>
      </c>
      <c r="B63" s="104">
        <f>+B45+B52+B56+B59+B60</f>
        <v>-0.09</v>
      </c>
      <c r="C63" s="57"/>
      <c r="D63" s="112">
        <f>+D45+D52+D56+D59+D60</f>
        <v>180879.32</v>
      </c>
      <c r="E63" s="57"/>
      <c r="F63" s="31">
        <v>0</v>
      </c>
      <c r="G63" s="57"/>
      <c r="H63" s="31">
        <f>+H45+H52+H56+H59+H60</f>
        <v>0</v>
      </c>
      <c r="I63" s="57"/>
    </row>
    <row r="64" spans="1:10" x14ac:dyDescent="0.25">
      <c r="A64" s="6" t="s">
        <v>287</v>
      </c>
      <c r="B64" s="104">
        <f>+B63+B44</f>
        <v>-2327888.0000000047</v>
      </c>
      <c r="C64" s="57"/>
      <c r="D64" s="112">
        <f>+D63+D44</f>
        <v>-3589999.9999999977</v>
      </c>
      <c r="E64" s="57"/>
      <c r="F64" s="31">
        <v>-2327887.9954999979</v>
      </c>
      <c r="G64" s="57"/>
      <c r="H64" s="31">
        <f>+H63+H44</f>
        <v>-3579573.0000000051</v>
      </c>
      <c r="I64" s="57"/>
      <c r="J64" s="169"/>
    </row>
    <row r="65" spans="1:11" x14ac:dyDescent="0.25">
      <c r="A65" s="6" t="s">
        <v>288</v>
      </c>
      <c r="B65" s="104"/>
      <c r="C65" s="57"/>
      <c r="D65" s="112"/>
      <c r="E65" s="57"/>
      <c r="F65" s="31"/>
      <c r="G65" s="57"/>
      <c r="H65" s="31"/>
      <c r="I65" s="57"/>
    </row>
    <row r="66" spans="1:11" ht="26.4" x14ac:dyDescent="0.25">
      <c r="A66" s="17" t="s">
        <v>289</v>
      </c>
      <c r="B66" s="108">
        <f>+B64+B65</f>
        <v>-2327888.0000000047</v>
      </c>
      <c r="C66" s="57"/>
      <c r="D66" s="113">
        <f>+D64+D65</f>
        <v>-3589999.9999999977</v>
      </c>
      <c r="E66" s="57"/>
      <c r="F66" s="33">
        <v>-2327887.9954999979</v>
      </c>
      <c r="G66" s="57"/>
      <c r="H66" s="33">
        <f>+H64+H65</f>
        <v>-3579573.0000000051</v>
      </c>
      <c r="I66" s="57"/>
      <c r="J66" s="168" t="s">
        <v>290</v>
      </c>
    </row>
    <row r="67" spans="1:11" x14ac:dyDescent="0.25">
      <c r="A67" s="12" t="s">
        <v>291</v>
      </c>
      <c r="B67" s="37"/>
      <c r="C67" s="18"/>
      <c r="D67" s="37"/>
      <c r="E67" s="18"/>
      <c r="F67" s="19"/>
      <c r="G67" s="18"/>
      <c r="H67" s="19"/>
      <c r="I67" s="18"/>
    </row>
    <row r="68" spans="1:11" ht="26.4" x14ac:dyDescent="0.25">
      <c r="A68" s="28" t="s">
        <v>292</v>
      </c>
      <c r="B68" s="105"/>
      <c r="C68" s="57"/>
      <c r="D68" s="98"/>
      <c r="E68" s="57"/>
      <c r="F68" s="107"/>
      <c r="G68" s="57"/>
      <c r="H68" s="107"/>
      <c r="I68" s="57"/>
      <c r="K68" s="199"/>
    </row>
    <row r="69" spans="1:11" x14ac:dyDescent="0.25">
      <c r="A69" s="25" t="s">
        <v>293</v>
      </c>
      <c r="B69" s="48">
        <f>+B66+B68</f>
        <v>-2327888.0000000047</v>
      </c>
      <c r="C69" s="18"/>
      <c r="D69" s="37">
        <f>+D66+D68</f>
        <v>-3589999.9999999977</v>
      </c>
      <c r="E69" s="18"/>
      <c r="F69" s="19">
        <v>-2327887.9954999979</v>
      </c>
      <c r="G69" s="18"/>
      <c r="H69" s="19">
        <f>+H66+H68</f>
        <v>-3579573.0000000051</v>
      </c>
      <c r="I69" s="18"/>
      <c r="J69" s="169"/>
      <c r="K69" s="169">
        <f>H69+3590000</f>
        <v>10426.999999994878</v>
      </c>
    </row>
    <row r="70" spans="1:11" ht="6.75" customHeight="1" x14ac:dyDescent="0.25"/>
    <row r="71" spans="1:11" x14ac:dyDescent="0.25">
      <c r="A71" s="36" t="s">
        <v>294</v>
      </c>
      <c r="F71" s="54"/>
      <c r="G71" s="54"/>
      <c r="H71" s="54"/>
      <c r="I71" s="54"/>
      <c r="K71" s="169">
        <f>K69-H19</f>
        <v>36519644.199999996</v>
      </c>
    </row>
    <row r="72" spans="1:11" x14ac:dyDescent="0.25">
      <c r="A72" t="s">
        <v>295</v>
      </c>
      <c r="D72" s="170" t="s">
        <v>111</v>
      </c>
      <c r="E72" s="168"/>
      <c r="F72" s="170" t="s">
        <v>78</v>
      </c>
      <c r="G72" s="170"/>
      <c r="H72" s="170" t="s">
        <v>296</v>
      </c>
      <c r="J72" s="169"/>
    </row>
    <row r="73" spans="1:11" x14ac:dyDescent="0.25">
      <c r="D73" s="168"/>
      <c r="E73" s="168"/>
      <c r="F73" s="168"/>
      <c r="G73" s="168"/>
      <c r="H73" s="168"/>
      <c r="J73" s="169"/>
    </row>
    <row r="74" spans="1:11" x14ac:dyDescent="0.25">
      <c r="D74" s="168"/>
      <c r="E74" s="168"/>
      <c r="F74" s="168"/>
      <c r="G74" s="168"/>
      <c r="H74" s="168"/>
      <c r="J74" s="169"/>
    </row>
    <row r="75" spans="1:11" x14ac:dyDescent="0.25">
      <c r="D75" s="168"/>
      <c r="E75" s="168"/>
      <c r="F75" s="168"/>
      <c r="G75" s="168"/>
      <c r="H75" s="168"/>
    </row>
    <row r="76" spans="1:11" x14ac:dyDescent="0.25">
      <c r="D76" s="168"/>
      <c r="E76" s="168"/>
      <c r="F76" s="168"/>
      <c r="G76" s="168"/>
      <c r="H76" s="175"/>
    </row>
    <row r="77" spans="1:11" x14ac:dyDescent="0.25">
      <c r="D77" s="168"/>
      <c r="E77" s="168"/>
      <c r="F77" s="168"/>
      <c r="G77" s="168"/>
      <c r="H77" s="168"/>
    </row>
    <row r="78" spans="1:11" x14ac:dyDescent="0.25">
      <c r="D78" s="168">
        <f>3577199-3577139</f>
        <v>60</v>
      </c>
      <c r="E78" s="168"/>
      <c r="F78" s="168"/>
      <c r="G78" s="168"/>
      <c r="H78" s="168"/>
    </row>
    <row r="79" spans="1:11" x14ac:dyDescent="0.25">
      <c r="D79" s="168"/>
      <c r="E79" s="168"/>
      <c r="F79" s="168"/>
      <c r="G79" s="168"/>
      <c r="H79" s="168"/>
    </row>
    <row r="80" spans="1:11" x14ac:dyDescent="0.25">
      <c r="D80" s="168"/>
      <c r="E80" s="168"/>
      <c r="F80" s="168"/>
      <c r="G80" s="168"/>
      <c r="H80" s="168"/>
    </row>
  </sheetData>
  <mergeCells count="1">
    <mergeCell ref="A3:F3"/>
  </mergeCells>
  <phoneticPr fontId="4" type="noConversion"/>
  <printOptions horizontalCentered="1"/>
  <pageMargins left="0.43307086614173229" right="0.43307086614173229" top="0.51181102362204722" bottom="0.43307086614173229" header="0" footer="0.31496062992125984"/>
  <pageSetup paperSize="9" scale="63" orientation="portrait" r:id="rId1"/>
  <headerFooter alignWithMargins="0"/>
  <ignoredErrors>
    <ignoredError sqref="D16 D29 C33:D33 H29 H33 C16:C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C1FD-C43A-416A-AD6F-0B6B9472A76E}">
  <sheetPr>
    <pageSetUpPr fitToPage="1"/>
  </sheetPr>
  <dimension ref="A1:V40"/>
  <sheetViews>
    <sheetView zoomScale="70" zoomScaleNormal="70" workbookViewId="0">
      <selection activeCell="T32" sqref="T32"/>
    </sheetView>
  </sheetViews>
  <sheetFormatPr baseColWidth="10" defaultColWidth="11.44140625" defaultRowHeight="13.2" x14ac:dyDescent="0.25"/>
  <cols>
    <col min="1" max="1" width="73.88671875" style="72" customWidth="1"/>
    <col min="2" max="2" width="7.5546875" style="72" customWidth="1"/>
    <col min="3" max="4" width="17.44140625" style="72" customWidth="1"/>
    <col min="5" max="5" width="15.5546875" style="72" customWidth="1"/>
    <col min="6" max="6" width="12.6640625" style="72" customWidth="1"/>
    <col min="7" max="7" width="15.6640625" style="72" customWidth="1"/>
    <col min="8" max="11" width="15.5546875" style="204" customWidth="1"/>
    <col min="12" max="12" width="11.6640625" style="204" customWidth="1"/>
    <col min="13" max="13" width="12.6640625" style="204" customWidth="1"/>
    <col min="14" max="14" width="9.33203125" style="204" customWidth="1"/>
    <col min="15" max="15" width="12.88671875" style="204" customWidth="1"/>
    <col min="16" max="16" width="21.109375" style="2" customWidth="1"/>
    <col min="17" max="16384" width="11.44140625" style="2"/>
  </cols>
  <sheetData>
    <row r="1" spans="1:15" ht="40.5" customHeight="1" x14ac:dyDescent="0.25">
      <c r="A1" s="84" t="s">
        <v>298</v>
      </c>
      <c r="B1" s="85"/>
      <c r="C1" s="86"/>
      <c r="D1" s="86"/>
      <c r="E1" s="86"/>
      <c r="F1" s="86"/>
      <c r="G1" s="86"/>
      <c r="H1" s="86"/>
      <c r="I1" s="86"/>
      <c r="J1" s="86"/>
      <c r="K1" s="86"/>
      <c r="L1" s="86"/>
      <c r="M1" s="86"/>
      <c r="N1" s="87"/>
      <c r="O1" s="87">
        <v>2026</v>
      </c>
    </row>
    <row r="2" spans="1:15" ht="20.25" customHeight="1" x14ac:dyDescent="0.25">
      <c r="A2" s="126" t="s">
        <v>299</v>
      </c>
      <c r="B2" s="127"/>
      <c r="C2" s="127"/>
      <c r="D2" s="127"/>
      <c r="E2" s="127"/>
      <c r="F2" s="127"/>
      <c r="G2" s="127"/>
      <c r="H2" s="127"/>
      <c r="I2" s="127"/>
      <c r="J2" s="127"/>
      <c r="K2" s="127"/>
      <c r="L2" s="127"/>
      <c r="M2" s="127"/>
      <c r="N2" s="58"/>
      <c r="O2" s="70" t="s">
        <v>300</v>
      </c>
    </row>
    <row r="3" spans="1:15" ht="21" customHeight="1" x14ac:dyDescent="0.25">
      <c r="A3" s="128" t="s">
        <v>301</v>
      </c>
      <c r="B3" s="89"/>
      <c r="C3" s="89"/>
      <c r="D3" s="89"/>
      <c r="E3" s="89"/>
      <c r="F3" s="89"/>
      <c r="G3" s="89"/>
      <c r="H3" s="89"/>
      <c r="I3" s="89"/>
      <c r="J3" s="89"/>
      <c r="K3" s="89"/>
      <c r="L3" s="89"/>
      <c r="M3" s="89"/>
      <c r="N3" s="89"/>
      <c r="O3" s="89"/>
    </row>
    <row r="4" spans="1:15" ht="21.75" customHeight="1" x14ac:dyDescent="0.25">
      <c r="A4" s="129" t="s">
        <v>302</v>
      </c>
      <c r="B4" s="70" t="s">
        <v>303</v>
      </c>
      <c r="C4" s="70">
        <v>2022</v>
      </c>
      <c r="D4" s="70">
        <v>2023</v>
      </c>
      <c r="E4" s="70">
        <v>2024</v>
      </c>
      <c r="F4" s="70">
        <v>2025</v>
      </c>
      <c r="G4" s="70"/>
      <c r="H4" s="70"/>
      <c r="I4" s="70"/>
      <c r="J4" s="70"/>
      <c r="K4" s="70"/>
      <c r="L4" s="70" t="s">
        <v>304</v>
      </c>
      <c r="M4" s="58" t="s">
        <v>305</v>
      </c>
      <c r="N4" s="58" t="s">
        <v>306</v>
      </c>
      <c r="O4" s="58" t="s">
        <v>307</v>
      </c>
    </row>
    <row r="5" spans="1:15" ht="17.100000000000001" customHeight="1" x14ac:dyDescent="0.25">
      <c r="A5" s="130" t="s">
        <v>308</v>
      </c>
      <c r="B5" s="130" t="s">
        <v>309</v>
      </c>
      <c r="C5" s="59">
        <v>172401.11</v>
      </c>
      <c r="D5" s="60">
        <f>C19</f>
        <v>118536.68</v>
      </c>
      <c r="E5" s="60">
        <f>D19</f>
        <v>64672.249999999993</v>
      </c>
      <c r="F5" s="60">
        <f>E19</f>
        <v>10620.469999999994</v>
      </c>
      <c r="G5" s="60"/>
      <c r="H5" s="60"/>
      <c r="I5" s="60"/>
      <c r="J5" s="60"/>
      <c r="K5" s="60"/>
      <c r="L5" s="61"/>
      <c r="M5" s="61"/>
      <c r="N5" s="61"/>
      <c r="O5" s="61"/>
    </row>
    <row r="6" spans="1:15" ht="17.100000000000001" customHeight="1" x14ac:dyDescent="0.25">
      <c r="A6" s="62"/>
      <c r="B6" s="62"/>
      <c r="C6" s="63"/>
      <c r="D6" s="64"/>
      <c r="E6" s="64"/>
      <c r="F6" s="64"/>
      <c r="G6" s="64"/>
      <c r="H6" s="64"/>
      <c r="I6" s="64"/>
      <c r="J6" s="64"/>
      <c r="K6" s="64"/>
      <c r="L6" s="61"/>
      <c r="M6" s="65"/>
      <c r="N6" s="61"/>
      <c r="O6" s="61"/>
    </row>
    <row r="7" spans="1:15" ht="17.100000000000001" customHeight="1" x14ac:dyDescent="0.25">
      <c r="A7" s="62"/>
      <c r="B7" s="62"/>
      <c r="C7" s="64"/>
      <c r="D7" s="64"/>
      <c r="E7" s="64"/>
      <c r="F7" s="64"/>
      <c r="G7" s="64"/>
      <c r="H7" s="64"/>
      <c r="I7" s="64"/>
      <c r="J7" s="64"/>
      <c r="K7" s="64"/>
      <c r="L7" s="61"/>
      <c r="M7" s="61"/>
      <c r="N7" s="61"/>
      <c r="O7" s="61"/>
    </row>
    <row r="8" spans="1:15" ht="17.100000000000001" customHeight="1" x14ac:dyDescent="0.25">
      <c r="A8" s="62"/>
      <c r="B8" s="62"/>
      <c r="C8" s="64"/>
      <c r="D8" s="64"/>
      <c r="E8" s="64"/>
      <c r="F8" s="64"/>
      <c r="G8" s="64"/>
      <c r="H8" s="64"/>
      <c r="I8" s="64"/>
      <c r="J8" s="64"/>
      <c r="K8" s="64"/>
      <c r="L8" s="61"/>
      <c r="M8" s="61"/>
      <c r="N8" s="61"/>
      <c r="O8" s="61"/>
    </row>
    <row r="9" spans="1:15" ht="17.100000000000001" customHeight="1" x14ac:dyDescent="0.25">
      <c r="A9" s="62"/>
      <c r="B9" s="62"/>
      <c r="C9" s="64"/>
      <c r="D9" s="64"/>
      <c r="E9" s="64"/>
      <c r="F9" s="64"/>
      <c r="G9" s="64"/>
      <c r="H9" s="64"/>
      <c r="I9" s="64"/>
      <c r="J9" s="64"/>
      <c r="K9" s="64"/>
      <c r="L9" s="61"/>
      <c r="M9" s="61"/>
      <c r="N9" s="61"/>
      <c r="O9" s="61"/>
    </row>
    <row r="10" spans="1:15" ht="17.100000000000001" customHeight="1" x14ac:dyDescent="0.25">
      <c r="A10" s="62"/>
      <c r="B10" s="62"/>
      <c r="C10" s="64"/>
      <c r="D10" s="64"/>
      <c r="E10" s="64"/>
      <c r="F10" s="64"/>
      <c r="G10" s="64"/>
      <c r="H10" s="64"/>
      <c r="I10" s="64"/>
      <c r="J10" s="64"/>
      <c r="K10" s="64"/>
      <c r="L10" s="61"/>
      <c r="M10" s="61"/>
      <c r="N10" s="61"/>
      <c r="O10" s="61"/>
    </row>
    <row r="11" spans="1:15" ht="17.100000000000001" customHeight="1" x14ac:dyDescent="0.25">
      <c r="A11" s="62"/>
      <c r="B11" s="62"/>
      <c r="C11" s="64"/>
      <c r="D11" s="64"/>
      <c r="E11" s="64"/>
      <c r="F11" s="64"/>
      <c r="G11" s="64"/>
      <c r="H11" s="64"/>
      <c r="I11" s="64"/>
      <c r="J11" s="64"/>
      <c r="K11" s="64"/>
      <c r="L11" s="66"/>
      <c r="M11" s="66"/>
      <c r="N11" s="66"/>
      <c r="O11" s="66"/>
    </row>
    <row r="12" spans="1:15" ht="15.75" customHeight="1" x14ac:dyDescent="0.25">
      <c r="A12" s="62"/>
      <c r="B12" s="62"/>
      <c r="C12" s="64"/>
      <c r="D12" s="64"/>
      <c r="E12" s="64"/>
      <c r="F12" s="64"/>
      <c r="G12" s="64"/>
      <c r="H12" s="64"/>
      <c r="I12" s="64"/>
      <c r="J12" s="64"/>
      <c r="K12" s="64"/>
      <c r="L12" s="66"/>
      <c r="M12" s="66"/>
      <c r="N12" s="66"/>
      <c r="O12" s="66"/>
    </row>
    <row r="13" spans="1:15" ht="15.75" customHeight="1" x14ac:dyDescent="0.25">
      <c r="A13" s="62"/>
      <c r="B13" s="62"/>
      <c r="C13" s="64"/>
      <c r="D13" s="64"/>
      <c r="E13" s="64"/>
      <c r="F13" s="64"/>
      <c r="G13" s="64"/>
      <c r="H13" s="64"/>
      <c r="I13" s="64"/>
      <c r="J13" s="64"/>
      <c r="K13" s="64"/>
      <c r="L13" s="66"/>
      <c r="M13" s="66"/>
      <c r="N13" s="66"/>
      <c r="O13" s="66"/>
    </row>
    <row r="14" spans="1:15" ht="15.75" customHeight="1" x14ac:dyDescent="0.25">
      <c r="A14" s="67"/>
      <c r="B14" s="67"/>
      <c r="C14" s="68"/>
      <c r="D14" s="68"/>
      <c r="E14" s="68"/>
      <c r="F14" s="68"/>
      <c r="G14" s="138"/>
      <c r="H14" s="138"/>
      <c r="I14" s="138"/>
      <c r="J14" s="138"/>
      <c r="K14" s="138"/>
      <c r="L14" s="69"/>
      <c r="M14" s="69"/>
      <c r="N14" s="69"/>
      <c r="O14" s="69"/>
    </row>
    <row r="15" spans="1:15" ht="15.75" customHeight="1" x14ac:dyDescent="0.25">
      <c r="A15" s="70" t="s">
        <v>310</v>
      </c>
      <c r="B15" s="70"/>
      <c r="C15" s="71">
        <f>C5+C6</f>
        <v>172401.11</v>
      </c>
      <c r="D15" s="71">
        <f>D5</f>
        <v>118536.68</v>
      </c>
      <c r="E15" s="71">
        <f>E5</f>
        <v>64672.249999999993</v>
      </c>
      <c r="F15" s="71">
        <f>F5</f>
        <v>10620.469999999994</v>
      </c>
      <c r="G15" s="131"/>
      <c r="H15" s="131"/>
      <c r="I15" s="131"/>
      <c r="J15" s="131"/>
      <c r="K15" s="131"/>
    </row>
    <row r="16" spans="1:15" ht="18.75" customHeight="1" x14ac:dyDescent="0.25">
      <c r="A16" s="73" t="s">
        <v>311</v>
      </c>
      <c r="B16" s="73"/>
      <c r="C16" s="74"/>
      <c r="D16" s="74"/>
      <c r="E16" s="74"/>
      <c r="F16" s="74"/>
      <c r="G16" s="132"/>
      <c r="H16" s="132"/>
      <c r="I16" s="132"/>
      <c r="J16" s="132"/>
      <c r="K16" s="132"/>
    </row>
    <row r="17" spans="1:22" ht="18.75" customHeight="1" x14ac:dyDescent="0.25">
      <c r="A17" s="75" t="s">
        <v>312</v>
      </c>
      <c r="B17" s="75"/>
      <c r="C17" s="63">
        <v>71771.25</v>
      </c>
      <c r="D17" s="63">
        <v>71771.25</v>
      </c>
      <c r="E17" s="63">
        <v>71771.25</v>
      </c>
      <c r="F17" s="63">
        <f>29131.54-230.54</f>
        <v>28901</v>
      </c>
      <c r="G17" s="132"/>
      <c r="H17" s="132"/>
      <c r="I17" s="132"/>
      <c r="J17" s="132"/>
      <c r="K17" s="132"/>
      <c r="M17" s="205"/>
    </row>
    <row r="18" spans="1:22" ht="18.75" customHeight="1" x14ac:dyDescent="0.25">
      <c r="A18" s="76" t="s">
        <v>313</v>
      </c>
      <c r="B18" s="76"/>
      <c r="C18" s="77">
        <v>17906.82</v>
      </c>
      <c r="D18" s="77">
        <v>17906.82</v>
      </c>
      <c r="E18" s="77">
        <f>18000-280.53</f>
        <v>17719.47</v>
      </c>
      <c r="F18" s="77">
        <f>18000+280.53</f>
        <v>18280.53</v>
      </c>
      <c r="G18" s="132"/>
      <c r="H18" s="132"/>
      <c r="I18" s="132"/>
      <c r="J18" s="132"/>
      <c r="K18" s="132"/>
    </row>
    <row r="19" spans="1:22" ht="15.75" customHeight="1" x14ac:dyDescent="0.25">
      <c r="A19" s="70" t="s">
        <v>314</v>
      </c>
      <c r="B19" s="70"/>
      <c r="C19" s="71">
        <f>C15-C16-C17+C18</f>
        <v>118536.68</v>
      </c>
      <c r="D19" s="71">
        <f>D15-D17+D18</f>
        <v>64672.249999999993</v>
      </c>
      <c r="E19" s="71">
        <f>E15-E17+E18</f>
        <v>10620.469999999994</v>
      </c>
      <c r="F19" s="71">
        <f>F15-F17+F18</f>
        <v>0</v>
      </c>
      <c r="G19" s="131"/>
      <c r="H19" s="33"/>
      <c r="I19" s="33"/>
      <c r="J19" s="33"/>
      <c r="K19" s="33"/>
      <c r="L19" s="33"/>
      <c r="M19" s="33"/>
      <c r="P19" s="51"/>
    </row>
    <row r="20" spans="1:22" ht="15.75" customHeight="1" x14ac:dyDescent="0.25"/>
    <row r="21" spans="1:22" ht="22.5" customHeight="1" x14ac:dyDescent="0.25">
      <c r="A21" s="129" t="s">
        <v>315</v>
      </c>
    </row>
    <row r="22" spans="1:22" s="117" customFormat="1" ht="31.5" customHeight="1" x14ac:dyDescent="0.25">
      <c r="A22" s="133" t="s">
        <v>316</v>
      </c>
      <c r="B22" s="119" t="s">
        <v>317</v>
      </c>
      <c r="C22" s="119">
        <v>2022</v>
      </c>
      <c r="D22" s="119">
        <v>2023</v>
      </c>
      <c r="E22" s="119" t="s">
        <v>318</v>
      </c>
      <c r="F22" s="119" t="s">
        <v>319</v>
      </c>
      <c r="G22" s="119" t="s">
        <v>320</v>
      </c>
      <c r="H22" s="119" t="s">
        <v>321</v>
      </c>
      <c r="I22" s="119" t="s">
        <v>322</v>
      </c>
      <c r="J22" s="119" t="s">
        <v>321</v>
      </c>
      <c r="K22" s="119" t="s">
        <v>323</v>
      </c>
      <c r="L22" s="119" t="s">
        <v>324</v>
      </c>
      <c r="M22" s="116" t="s">
        <v>325</v>
      </c>
      <c r="N22" s="116" t="s">
        <v>326</v>
      </c>
      <c r="O22" s="116" t="s">
        <v>307</v>
      </c>
    </row>
    <row r="23" spans="1:22" ht="17.100000000000001" customHeight="1" x14ac:dyDescent="0.25">
      <c r="A23" s="78" t="s">
        <v>327</v>
      </c>
      <c r="B23" s="79" t="s">
        <v>309</v>
      </c>
      <c r="C23" s="115">
        <v>7500000</v>
      </c>
      <c r="D23" s="115">
        <v>8407361</v>
      </c>
      <c r="E23" s="120">
        <v>9759722</v>
      </c>
      <c r="F23" s="115">
        <v>0</v>
      </c>
      <c r="G23" s="134">
        <v>9759722</v>
      </c>
      <c r="H23" s="136">
        <f>E23+F23+5000000</f>
        <v>14759722</v>
      </c>
      <c r="I23" s="136">
        <f>F23+G23</f>
        <v>9759722</v>
      </c>
      <c r="J23" s="136"/>
      <c r="K23" s="136">
        <f>14759722+10427+7500000</f>
        <v>22270149</v>
      </c>
      <c r="L23" s="80">
        <v>16</v>
      </c>
      <c r="M23" s="80" t="s">
        <v>328</v>
      </c>
      <c r="N23" s="81" t="s">
        <v>329</v>
      </c>
      <c r="O23" s="80" t="s">
        <v>330</v>
      </c>
    </row>
    <row r="24" spans="1:22" ht="16.5" customHeight="1" x14ac:dyDescent="0.25">
      <c r="A24" s="82" t="s">
        <v>331</v>
      </c>
      <c r="B24" s="82" t="s">
        <v>309</v>
      </c>
      <c r="C24" s="115">
        <v>10600000</v>
      </c>
      <c r="D24" s="115">
        <v>10600000</v>
      </c>
      <c r="E24" s="120">
        <v>12575000</v>
      </c>
      <c r="F24" s="115">
        <v>0</v>
      </c>
      <c r="G24" s="134">
        <v>12575000</v>
      </c>
      <c r="H24" s="136">
        <f>E24+F24</f>
        <v>12575000</v>
      </c>
      <c r="I24" s="136">
        <f>F24+G24</f>
        <v>12575000</v>
      </c>
      <c r="J24" s="74"/>
      <c r="K24" s="74">
        <v>12575000</v>
      </c>
      <c r="L24" s="65">
        <v>16</v>
      </c>
      <c r="M24" s="65" t="s">
        <v>328</v>
      </c>
      <c r="N24" s="61" t="s">
        <v>329</v>
      </c>
      <c r="O24" s="61" t="s">
        <v>332</v>
      </c>
      <c r="P24" s="184" t="s">
        <v>333</v>
      </c>
      <c r="Q24" s="184"/>
      <c r="R24" s="184"/>
      <c r="S24" s="184"/>
      <c r="T24" s="184"/>
      <c r="U24" s="184"/>
      <c r="V24" s="184"/>
    </row>
    <row r="25" spans="1:22" ht="17.100000000000001" customHeight="1" x14ac:dyDescent="0.25">
      <c r="A25" s="83" t="s">
        <v>334</v>
      </c>
      <c r="B25" s="83" t="s">
        <v>309</v>
      </c>
      <c r="C25" s="115">
        <v>572955</v>
      </c>
      <c r="D25" s="115">
        <v>180000</v>
      </c>
      <c r="E25" s="115">
        <v>0</v>
      </c>
      <c r="F25" s="115"/>
      <c r="G25" s="134">
        <v>0</v>
      </c>
      <c r="H25" s="136">
        <f>E25+F25</f>
        <v>0</v>
      </c>
      <c r="I25" s="136">
        <f>F25+G25</f>
        <v>0</v>
      </c>
      <c r="J25" s="74"/>
      <c r="K25" s="74">
        <v>0</v>
      </c>
      <c r="L25" s="65">
        <v>16</v>
      </c>
      <c r="M25" s="65" t="s">
        <v>328</v>
      </c>
      <c r="N25" s="61" t="s">
        <v>329</v>
      </c>
      <c r="O25" s="61" t="s">
        <v>335</v>
      </c>
      <c r="P25" s="184" t="s">
        <v>336</v>
      </c>
      <c r="Q25" s="184"/>
      <c r="R25" s="184"/>
      <c r="S25" s="184"/>
      <c r="T25" s="184"/>
      <c r="U25" s="184"/>
      <c r="V25" s="184"/>
    </row>
    <row r="26" spans="1:22" ht="17.100000000000001" customHeight="1" x14ac:dyDescent="0.25">
      <c r="A26" s="83" t="s">
        <v>337</v>
      </c>
      <c r="B26" s="83" t="s">
        <v>309</v>
      </c>
      <c r="C26" s="115">
        <v>30161570</v>
      </c>
      <c r="D26" s="115">
        <v>0</v>
      </c>
      <c r="E26" s="115">
        <v>0</v>
      </c>
      <c r="F26" s="115"/>
      <c r="G26" s="134">
        <v>0</v>
      </c>
      <c r="H26" s="136">
        <f>E26+F26</f>
        <v>0</v>
      </c>
      <c r="I26" s="136">
        <f>F26+G26</f>
        <v>0</v>
      </c>
      <c r="J26" s="74"/>
      <c r="K26" s="74">
        <v>0</v>
      </c>
      <c r="L26" s="65">
        <v>16</v>
      </c>
      <c r="M26" s="65">
        <v>71</v>
      </c>
      <c r="N26" s="61" t="s">
        <v>329</v>
      </c>
      <c r="O26" s="61" t="s">
        <v>338</v>
      </c>
      <c r="P26" s="184"/>
      <c r="Q26" s="184"/>
      <c r="R26" s="184"/>
      <c r="S26" s="184"/>
      <c r="T26" s="184"/>
      <c r="U26" s="184"/>
      <c r="V26" s="184"/>
    </row>
    <row r="27" spans="1:22" ht="17.100000000000001" customHeight="1" x14ac:dyDescent="0.25">
      <c r="A27" s="83" t="str">
        <f>[1]PROMOTUR!$F$3</f>
        <v>GASTOS DE PROMOCIÓN TURÍSTICA</v>
      </c>
      <c r="B27" s="83" t="s">
        <v>309</v>
      </c>
      <c r="C27" s="115"/>
      <c r="D27" s="115"/>
      <c r="E27" s="115"/>
      <c r="F27" s="115"/>
      <c r="G27" s="134"/>
      <c r="H27" s="136">
        <v>1262112</v>
      </c>
      <c r="I27" s="136"/>
      <c r="J27" s="74"/>
      <c r="K27" s="74">
        <v>0</v>
      </c>
      <c r="L27" s="65">
        <v>16</v>
      </c>
      <c r="M27" s="65" t="s">
        <v>328</v>
      </c>
      <c r="N27" s="61" t="s">
        <v>329</v>
      </c>
      <c r="O27" s="206" t="s">
        <v>339</v>
      </c>
      <c r="P27" s="184"/>
      <c r="Q27" s="184"/>
      <c r="R27" s="184"/>
      <c r="S27" s="184"/>
      <c r="T27" s="184"/>
      <c r="U27" s="184"/>
      <c r="V27" s="184"/>
    </row>
    <row r="28" spans="1:22" ht="17.100000000000001" customHeight="1" x14ac:dyDescent="0.25">
      <c r="A28" s="83" t="s">
        <v>340</v>
      </c>
      <c r="B28" s="83" t="s">
        <v>341</v>
      </c>
      <c r="C28" s="115">
        <v>150000</v>
      </c>
      <c r="D28" s="115">
        <v>150000</v>
      </c>
      <c r="E28" s="120">
        <v>150000</v>
      </c>
      <c r="F28" s="115">
        <v>0</v>
      </c>
      <c r="G28" s="134">
        <v>150000</v>
      </c>
      <c r="H28" s="136">
        <f t="shared" ref="H28:I34" si="0">E28+F28</f>
        <v>150000</v>
      </c>
      <c r="I28" s="136">
        <f t="shared" si="0"/>
        <v>150000</v>
      </c>
      <c r="J28" s="74"/>
      <c r="K28" s="74">
        <v>150000</v>
      </c>
      <c r="L28" s="65">
        <v>16</v>
      </c>
      <c r="M28" s="65" t="s">
        <v>342</v>
      </c>
      <c r="N28" s="61" t="s">
        <v>343</v>
      </c>
      <c r="O28" s="61" t="s">
        <v>344</v>
      </c>
      <c r="P28" s="184"/>
      <c r="Q28" s="184"/>
      <c r="R28" s="184"/>
      <c r="S28" s="184"/>
      <c r="T28" s="184"/>
      <c r="U28" s="184"/>
      <c r="V28" s="184"/>
    </row>
    <row r="29" spans="1:22" ht="17.100000000000001" customHeight="1" x14ac:dyDescent="0.25">
      <c r="A29" s="83" t="s">
        <v>345</v>
      </c>
      <c r="B29" s="83" t="s">
        <v>309</v>
      </c>
      <c r="C29" s="115">
        <v>16871</v>
      </c>
      <c r="D29" s="115">
        <v>0</v>
      </c>
      <c r="E29" s="115">
        <v>0</v>
      </c>
      <c r="F29" s="115"/>
      <c r="G29" s="134">
        <v>0</v>
      </c>
      <c r="H29" s="136">
        <f t="shared" si="0"/>
        <v>0</v>
      </c>
      <c r="I29" s="136">
        <f t="shared" si="0"/>
        <v>0</v>
      </c>
      <c r="J29" s="74"/>
      <c r="K29" s="74">
        <v>0</v>
      </c>
      <c r="L29" s="65">
        <v>16</v>
      </c>
      <c r="M29" s="65" t="s">
        <v>328</v>
      </c>
      <c r="N29" s="61" t="s">
        <v>329</v>
      </c>
      <c r="O29" s="61" t="s">
        <v>346</v>
      </c>
      <c r="P29" s="184"/>
      <c r="Q29" s="184"/>
      <c r="R29" s="184"/>
      <c r="S29" s="184"/>
      <c r="T29" s="184"/>
      <c r="U29" s="184"/>
      <c r="V29" s="184"/>
    </row>
    <row r="30" spans="1:22" ht="17.100000000000001" customHeight="1" x14ac:dyDescent="0.25">
      <c r="A30" s="83" t="s">
        <v>347</v>
      </c>
      <c r="B30" s="83" t="s">
        <v>309</v>
      </c>
      <c r="C30" s="115">
        <v>360000</v>
      </c>
      <c r="D30" s="115">
        <v>360000</v>
      </c>
      <c r="E30" s="115">
        <v>0</v>
      </c>
      <c r="F30" s="115"/>
      <c r="G30" s="134">
        <v>0</v>
      </c>
      <c r="H30" s="136">
        <f t="shared" si="0"/>
        <v>0</v>
      </c>
      <c r="I30" s="136">
        <f t="shared" si="0"/>
        <v>0</v>
      </c>
      <c r="J30" s="74"/>
      <c r="K30" s="74">
        <v>0</v>
      </c>
      <c r="L30" s="65">
        <v>16</v>
      </c>
      <c r="M30" s="65" t="s">
        <v>328</v>
      </c>
      <c r="N30" s="61" t="s">
        <v>329</v>
      </c>
      <c r="O30" s="61" t="s">
        <v>348</v>
      </c>
      <c r="P30" s="184" t="s">
        <v>336</v>
      </c>
      <c r="Q30" s="184"/>
      <c r="R30" s="184"/>
      <c r="S30" s="184"/>
      <c r="T30" s="184"/>
      <c r="U30" s="184"/>
      <c r="V30" s="184"/>
    </row>
    <row r="31" spans="1:22" ht="17.100000000000001" customHeight="1" x14ac:dyDescent="0.25">
      <c r="A31" s="83" t="s">
        <v>349</v>
      </c>
      <c r="B31" s="83" t="s">
        <v>309</v>
      </c>
      <c r="C31" s="115">
        <v>362000</v>
      </c>
      <c r="D31" s="115">
        <v>0</v>
      </c>
      <c r="E31" s="120">
        <v>0</v>
      </c>
      <c r="F31" s="115"/>
      <c r="G31" s="134">
        <v>0</v>
      </c>
      <c r="H31" s="136">
        <f t="shared" si="0"/>
        <v>0</v>
      </c>
      <c r="I31" s="136">
        <f t="shared" si="0"/>
        <v>0</v>
      </c>
      <c r="J31" s="74"/>
      <c r="K31" s="74">
        <v>0</v>
      </c>
      <c r="L31" s="65">
        <v>16</v>
      </c>
      <c r="M31" s="65" t="s">
        <v>328</v>
      </c>
      <c r="N31" s="61" t="s">
        <v>329</v>
      </c>
      <c r="O31" s="61" t="s">
        <v>350</v>
      </c>
      <c r="P31" s="184" t="s">
        <v>351</v>
      </c>
      <c r="Q31" s="184"/>
      <c r="R31" s="184"/>
      <c r="S31" s="184"/>
      <c r="T31" s="184"/>
      <c r="U31" s="184"/>
      <c r="V31" s="184"/>
    </row>
    <row r="32" spans="1:22" ht="17.100000000000001" customHeight="1" x14ac:dyDescent="0.25">
      <c r="A32" s="83" t="s">
        <v>352</v>
      </c>
      <c r="B32" s="83" t="s">
        <v>309</v>
      </c>
      <c r="C32" s="115">
        <f>5808320</f>
        <v>5808320</v>
      </c>
      <c r="D32" s="115">
        <v>582991</v>
      </c>
      <c r="E32" s="115">
        <v>0</v>
      </c>
      <c r="F32" s="115"/>
      <c r="G32" s="134">
        <v>0</v>
      </c>
      <c r="H32" s="136">
        <f t="shared" si="0"/>
        <v>0</v>
      </c>
      <c r="I32" s="136">
        <f t="shared" si="0"/>
        <v>0</v>
      </c>
      <c r="J32" s="207"/>
      <c r="K32" s="207">
        <v>0</v>
      </c>
      <c r="L32" s="92">
        <v>16</v>
      </c>
      <c r="M32" s="65" t="s">
        <v>342</v>
      </c>
      <c r="N32" s="61" t="s">
        <v>343</v>
      </c>
      <c r="O32" s="93" t="s">
        <v>353</v>
      </c>
      <c r="P32" s="184"/>
      <c r="Q32" s="184"/>
      <c r="R32" s="184"/>
      <c r="S32" s="184"/>
      <c r="T32" s="184"/>
      <c r="U32" s="184"/>
      <c r="V32" s="184"/>
    </row>
    <row r="33" spans="1:22" ht="17.100000000000001" customHeight="1" x14ac:dyDescent="0.25">
      <c r="A33" s="83" t="s">
        <v>354</v>
      </c>
      <c r="B33" s="83" t="s">
        <v>309</v>
      </c>
      <c r="C33" s="115">
        <v>0</v>
      </c>
      <c r="D33" s="115">
        <v>1000000</v>
      </c>
      <c r="E33" s="115">
        <v>0</v>
      </c>
      <c r="F33" s="115"/>
      <c r="G33" s="134">
        <v>0</v>
      </c>
      <c r="H33" s="136">
        <f t="shared" si="0"/>
        <v>0</v>
      </c>
      <c r="I33" s="136">
        <f t="shared" si="0"/>
        <v>0</v>
      </c>
      <c r="J33" s="74"/>
      <c r="K33" s="74">
        <v>0</v>
      </c>
      <c r="L33" s="65">
        <v>16</v>
      </c>
      <c r="M33" s="65" t="s">
        <v>328</v>
      </c>
      <c r="N33" s="65" t="s">
        <v>329</v>
      </c>
      <c r="O33" s="65" t="s">
        <v>346</v>
      </c>
      <c r="P33" s="184" t="s">
        <v>336</v>
      </c>
      <c r="Q33" s="184"/>
      <c r="R33" s="184"/>
      <c r="S33" s="184"/>
      <c r="T33" s="184"/>
      <c r="U33" s="184"/>
      <c r="V33" s="184"/>
    </row>
    <row r="34" spans="1:22" ht="17.100000000000001" customHeight="1" x14ac:dyDescent="0.25">
      <c r="A34" s="94" t="s">
        <v>355</v>
      </c>
      <c r="B34" s="94" t="s">
        <v>309</v>
      </c>
      <c r="C34" s="115">
        <v>0</v>
      </c>
      <c r="D34" s="115">
        <v>400000</v>
      </c>
      <c r="E34" s="115">
        <v>0</v>
      </c>
      <c r="F34" s="115"/>
      <c r="G34" s="134">
        <v>0</v>
      </c>
      <c r="H34" s="136">
        <f t="shared" si="0"/>
        <v>0</v>
      </c>
      <c r="I34" s="136">
        <f t="shared" si="0"/>
        <v>0</v>
      </c>
      <c r="J34" s="74"/>
      <c r="K34" s="74">
        <v>0</v>
      </c>
      <c r="L34" s="65">
        <v>16</v>
      </c>
      <c r="M34" s="65" t="s">
        <v>328</v>
      </c>
      <c r="N34" s="65" t="s">
        <v>329</v>
      </c>
      <c r="O34" s="65" t="s">
        <v>346</v>
      </c>
      <c r="P34" s="184" t="s">
        <v>336</v>
      </c>
      <c r="Q34" s="184"/>
      <c r="R34" s="184"/>
      <c r="S34" s="184"/>
      <c r="T34" s="184"/>
      <c r="U34" s="184"/>
      <c r="V34" s="184"/>
    </row>
    <row r="35" spans="1:22" ht="17.100000000000001" customHeight="1" x14ac:dyDescent="0.25">
      <c r="A35" s="70" t="s">
        <v>297</v>
      </c>
      <c r="B35" s="70"/>
      <c r="C35" s="71">
        <f>SUM(C23:C34)</f>
        <v>55531716</v>
      </c>
      <c r="D35" s="71">
        <f>SUM(D23:D34)</f>
        <v>21680352</v>
      </c>
      <c r="E35" s="71">
        <f>SUM(E23:E34)</f>
        <v>22484722</v>
      </c>
      <c r="F35" s="71">
        <f>SUM(F23:F34)</f>
        <v>0</v>
      </c>
      <c r="G35" s="71">
        <v>22484722</v>
      </c>
      <c r="H35" s="71">
        <f>SUM(H23:H34)</f>
        <v>28746834</v>
      </c>
      <c r="I35" s="71">
        <f>SUM(I23:I34)</f>
        <v>22484722</v>
      </c>
      <c r="J35" s="131"/>
      <c r="K35" s="131">
        <f>K23+K24+K28</f>
        <v>34995149</v>
      </c>
    </row>
    <row r="36" spans="1:22" ht="17.100000000000001" customHeight="1" x14ac:dyDescent="0.25"/>
    <row r="37" spans="1:22" s="118" customFormat="1" ht="27" customHeight="1" x14ac:dyDescent="0.25">
      <c r="A37" s="135" t="s">
        <v>356</v>
      </c>
      <c r="B37" s="119" t="s">
        <v>317</v>
      </c>
      <c r="C37" s="70">
        <v>2022</v>
      </c>
      <c r="D37" s="70">
        <v>2023</v>
      </c>
      <c r="E37" s="70" t="s">
        <v>318</v>
      </c>
      <c r="F37" s="70" t="s">
        <v>319</v>
      </c>
      <c r="G37" s="70" t="s">
        <v>320</v>
      </c>
      <c r="H37" s="208" t="s">
        <v>357</v>
      </c>
      <c r="I37" s="208" t="s">
        <v>357</v>
      </c>
      <c r="J37" s="208"/>
      <c r="K37" s="208" t="s">
        <v>357</v>
      </c>
      <c r="L37" s="119" t="s">
        <v>324</v>
      </c>
      <c r="M37" s="116" t="s">
        <v>325</v>
      </c>
      <c r="N37" s="116" t="s">
        <v>326</v>
      </c>
      <c r="O37" s="116" t="s">
        <v>307</v>
      </c>
    </row>
    <row r="38" spans="1:22" ht="17.25" customHeight="1" x14ac:dyDescent="0.25">
      <c r="A38" s="79" t="s">
        <v>358</v>
      </c>
      <c r="B38" s="79" t="s">
        <v>309</v>
      </c>
      <c r="C38" s="136">
        <v>2327888</v>
      </c>
      <c r="D38" s="136">
        <f>2327888+1249251</f>
        <v>3577139</v>
      </c>
      <c r="E38" s="137">
        <v>2327888</v>
      </c>
      <c r="F38" s="136">
        <v>0</v>
      </c>
      <c r="G38" s="136">
        <v>2327888</v>
      </c>
      <c r="H38" s="203">
        <v>2327888</v>
      </c>
      <c r="I38" s="203">
        <v>3590000</v>
      </c>
      <c r="J38" s="203"/>
      <c r="K38" s="203">
        <v>3579573</v>
      </c>
      <c r="L38" s="80">
        <v>16</v>
      </c>
      <c r="M38" s="80" t="s">
        <v>328</v>
      </c>
      <c r="N38" s="81" t="s">
        <v>329</v>
      </c>
      <c r="O38" s="81" t="s">
        <v>359</v>
      </c>
    </row>
    <row r="39" spans="1:22" ht="17.25" customHeight="1" x14ac:dyDescent="0.25">
      <c r="A39" s="70" t="s">
        <v>297</v>
      </c>
      <c r="B39" s="70"/>
      <c r="C39" s="71">
        <f>SUM(C38:C38)</f>
        <v>2327888</v>
      </c>
      <c r="D39" s="71">
        <f>SUM(D38:D38)</f>
        <v>3577139</v>
      </c>
      <c r="E39" s="71">
        <f>SUM(E38:E38)</f>
        <v>2327888</v>
      </c>
      <c r="F39" s="71">
        <f>SUM(F38:F38)</f>
        <v>0</v>
      </c>
      <c r="G39" s="71">
        <v>2327888</v>
      </c>
      <c r="H39" s="209">
        <f>SUM(H38:H38)</f>
        <v>2327888</v>
      </c>
      <c r="I39" s="209">
        <f>SUM(I38:I38)</f>
        <v>3590000</v>
      </c>
      <c r="J39" s="210"/>
      <c r="K39" s="210"/>
    </row>
    <row r="40" spans="1:22" ht="98.25" customHeight="1" x14ac:dyDescent="0.25">
      <c r="A40" s="88"/>
      <c r="B40" s="88"/>
      <c r="C40" s="90"/>
      <c r="D40" s="90"/>
      <c r="E40" s="90"/>
      <c r="F40" s="90"/>
      <c r="G40" s="90"/>
      <c r="H40" s="90"/>
      <c r="I40" s="90"/>
      <c r="J40" s="90"/>
      <c r="K40" s="90"/>
      <c r="L40" s="90" t="s">
        <v>360</v>
      </c>
      <c r="M40" s="90"/>
      <c r="N40" s="90"/>
      <c r="O40" s="90"/>
    </row>
  </sheetData>
  <phoneticPr fontId="9" type="noConversion"/>
  <pageMargins left="0.70866141732283472" right="0.70866141732283472" top="0.74803149606299213" bottom="0.74803149606299213" header="0.31496062992125984" footer="0.31496062992125984"/>
  <pageSetup paperSize="9" scale="39" orientation="landscape" r:id="rId1"/>
  <ignoredErrors>
    <ignoredError sqref="F17 D5:F5 C15:F15 C19:F19 C32 C35 E35:F35 H39 D38:E39 C39 F39 H28:H35 H24:H26" unlockedFormula="1"/>
    <ignoredError sqref="D35" formulaRange="1" unlockedFormula="1"/>
    <ignoredError sqref="M28:M34 M38 M23:M2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3774-5ACD-40BA-B6ED-4A5E08C1B980}">
  <sheetPr>
    <pageSetUpPr fitToPage="1"/>
  </sheetPr>
  <dimension ref="A1:L40"/>
  <sheetViews>
    <sheetView zoomScale="70" zoomScaleNormal="70" workbookViewId="0">
      <selection activeCell="L2" sqref="L2"/>
    </sheetView>
  </sheetViews>
  <sheetFormatPr baseColWidth="10" defaultColWidth="11.44140625" defaultRowHeight="13.2" x14ac:dyDescent="0.25"/>
  <cols>
    <col min="1" max="1" width="14.5546875" customWidth="1"/>
    <col min="2" max="2" width="8.109375" bestFit="1" customWidth="1"/>
    <col min="3" max="3" width="12.6640625" customWidth="1"/>
    <col min="4" max="4" width="12.44140625" customWidth="1"/>
    <col min="5" max="5" width="8.6640625" bestFit="1" customWidth="1"/>
    <col min="7" max="7" width="13.5546875" customWidth="1"/>
    <col min="8" max="8" width="10.88671875" customWidth="1"/>
    <col min="9" max="9" width="14" customWidth="1"/>
    <col min="10" max="10" width="10.88671875" customWidth="1"/>
    <col min="11" max="11" width="9.109375" bestFit="1" customWidth="1"/>
    <col min="12" max="12" width="15.33203125" customWidth="1"/>
  </cols>
  <sheetData>
    <row r="1" spans="1:12" ht="40.5" customHeight="1" x14ac:dyDescent="0.25">
      <c r="A1" s="213" t="s">
        <v>298</v>
      </c>
      <c r="B1" s="214"/>
      <c r="C1" s="214"/>
      <c r="D1" s="214"/>
      <c r="E1" s="214"/>
      <c r="F1" s="214"/>
      <c r="G1" s="214"/>
      <c r="H1" s="214"/>
      <c r="I1" s="214"/>
      <c r="J1" s="214"/>
      <c r="K1" s="215"/>
      <c r="L1" s="216">
        <v>2026</v>
      </c>
    </row>
    <row r="2" spans="1:12" ht="20.25" customHeight="1" x14ac:dyDescent="0.25">
      <c r="A2" s="217" t="s">
        <v>299</v>
      </c>
      <c r="B2" s="218"/>
      <c r="C2" s="218"/>
      <c r="D2" s="218"/>
      <c r="E2" s="218"/>
      <c r="F2" s="218"/>
      <c r="G2" s="218"/>
      <c r="H2" s="218"/>
      <c r="I2" s="218"/>
      <c r="J2" s="218"/>
      <c r="K2" s="219"/>
      <c r="L2" s="220" t="s">
        <v>387</v>
      </c>
    </row>
    <row r="3" spans="1:12" ht="21" customHeight="1" x14ac:dyDescent="0.25">
      <c r="A3" s="154"/>
      <c r="B3" s="221"/>
      <c r="C3" s="154"/>
      <c r="D3" s="154"/>
      <c r="E3" s="154"/>
      <c r="F3" s="154"/>
      <c r="G3" s="154"/>
      <c r="H3" s="154"/>
      <c r="I3" s="154"/>
      <c r="J3" s="154"/>
      <c r="K3" s="154"/>
      <c r="L3" s="154"/>
    </row>
    <row r="4" spans="1:12" ht="21.75" customHeight="1" x14ac:dyDescent="0.25">
      <c r="A4" s="155" t="s">
        <v>388</v>
      </c>
      <c r="B4" s="156"/>
      <c r="C4" s="156"/>
      <c r="D4" s="156"/>
      <c r="E4" s="156"/>
      <c r="F4" s="156"/>
      <c r="G4" s="156"/>
      <c r="H4" s="156"/>
      <c r="I4" s="156"/>
      <c r="J4" s="156"/>
      <c r="K4" s="156"/>
      <c r="L4" s="157"/>
    </row>
    <row r="5" spans="1:12" s="227" customFormat="1" ht="17.100000000000001" customHeight="1" x14ac:dyDescent="0.25">
      <c r="A5" s="222" t="s">
        <v>389</v>
      </c>
      <c r="B5" s="223" t="s">
        <v>390</v>
      </c>
      <c r="C5" s="222" t="s">
        <v>391</v>
      </c>
      <c r="D5" s="224" t="s">
        <v>392</v>
      </c>
      <c r="E5" s="222" t="s">
        <v>393</v>
      </c>
      <c r="F5" s="222" t="s">
        <v>394</v>
      </c>
      <c r="G5" s="213" t="s">
        <v>395</v>
      </c>
      <c r="H5" s="215"/>
      <c r="I5" s="225" t="s">
        <v>396</v>
      </c>
      <c r="J5" s="226"/>
      <c r="K5" s="213" t="s">
        <v>397</v>
      </c>
      <c r="L5" s="215"/>
    </row>
    <row r="6" spans="1:12" ht="34.799999999999997" customHeight="1" x14ac:dyDescent="0.25">
      <c r="A6" s="228"/>
      <c r="B6" s="229"/>
      <c r="C6" s="228"/>
      <c r="D6" s="230"/>
      <c r="E6" s="228"/>
      <c r="F6" s="228"/>
      <c r="G6" s="106" t="s">
        <v>398</v>
      </c>
      <c r="H6" s="106" t="s">
        <v>399</v>
      </c>
      <c r="I6" s="106" t="s">
        <v>398</v>
      </c>
      <c r="J6" s="106" t="s">
        <v>399</v>
      </c>
      <c r="K6" s="150" t="s">
        <v>400</v>
      </c>
      <c r="L6" s="145" t="s">
        <v>401</v>
      </c>
    </row>
    <row r="7" spans="1:12" ht="17.100000000000001" customHeight="1" x14ac:dyDescent="0.25">
      <c r="A7" s="231"/>
      <c r="B7" s="231"/>
      <c r="C7" s="231"/>
      <c r="D7" s="231"/>
      <c r="E7" s="231"/>
      <c r="F7" s="231"/>
      <c r="G7" s="231"/>
      <c r="H7" s="231"/>
      <c r="I7" s="231"/>
      <c r="J7" s="231"/>
      <c r="K7" s="231"/>
      <c r="L7" s="231"/>
    </row>
    <row r="8" spans="1:12" ht="17.100000000000001" customHeight="1" x14ac:dyDescent="0.25">
      <c r="A8" s="231"/>
      <c r="B8" s="231"/>
      <c r="C8" s="231"/>
      <c r="D8" s="231"/>
      <c r="E8" s="231"/>
      <c r="F8" s="231"/>
      <c r="G8" s="231"/>
      <c r="H8" s="231"/>
      <c r="I8" s="231"/>
      <c r="J8" s="231"/>
      <c r="K8" s="231"/>
      <c r="L8" s="231"/>
    </row>
    <row r="9" spans="1:12" ht="17.100000000000001" customHeight="1" x14ac:dyDescent="0.25">
      <c r="A9" s="231"/>
      <c r="B9" s="231"/>
      <c r="C9" s="231"/>
      <c r="D9" s="231"/>
      <c r="E9" s="231"/>
      <c r="F9" s="231"/>
      <c r="G9" s="231"/>
      <c r="H9" s="231"/>
      <c r="I9" s="231"/>
      <c r="J9" s="231"/>
      <c r="K9" s="231"/>
      <c r="L9" s="231"/>
    </row>
    <row r="10" spans="1:12" ht="17.100000000000001" customHeight="1" x14ac:dyDescent="0.25">
      <c r="A10" s="231"/>
      <c r="B10" s="231"/>
      <c r="C10" s="231"/>
      <c r="D10" s="231"/>
      <c r="E10" s="231"/>
      <c r="F10" s="231"/>
      <c r="G10" s="231"/>
      <c r="H10" s="231"/>
      <c r="I10" s="231"/>
      <c r="J10" s="231"/>
      <c r="K10" s="231"/>
      <c r="L10" s="231"/>
    </row>
    <row r="11" spans="1:12" ht="17.100000000000001" customHeight="1" x14ac:dyDescent="0.25">
      <c r="A11" s="231"/>
      <c r="B11" s="231"/>
      <c r="C11" s="231"/>
      <c r="D11" s="231"/>
      <c r="E11" s="231"/>
      <c r="F11" s="231"/>
      <c r="G11" s="231"/>
      <c r="H11" s="231"/>
      <c r="I11" s="231"/>
      <c r="J11" s="231"/>
      <c r="K11" s="231"/>
      <c r="L11" s="231"/>
    </row>
    <row r="12" spans="1:12" ht="15.75" customHeight="1" x14ac:dyDescent="0.25">
      <c r="A12" s="231"/>
      <c r="B12" s="231"/>
      <c r="C12" s="231"/>
      <c r="D12" s="231"/>
      <c r="E12" s="231"/>
      <c r="F12" s="231"/>
      <c r="G12" s="231"/>
      <c r="H12" s="231"/>
      <c r="I12" s="231"/>
      <c r="J12" s="231"/>
      <c r="K12" s="231"/>
      <c r="L12" s="231"/>
    </row>
    <row r="13" spans="1:12" ht="15.75" customHeight="1" x14ac:dyDescent="0.25">
      <c r="A13" s="231"/>
      <c r="B13" s="231"/>
      <c r="C13" s="231"/>
      <c r="D13" s="231"/>
      <c r="E13" s="231"/>
      <c r="F13" s="231"/>
      <c r="G13" s="231"/>
      <c r="H13" s="231"/>
      <c r="I13" s="231"/>
      <c r="J13" s="231"/>
      <c r="K13" s="231"/>
      <c r="L13" s="231"/>
    </row>
    <row r="14" spans="1:12" ht="15.75" customHeight="1" x14ac:dyDescent="0.25">
      <c r="A14" s="231"/>
      <c r="B14" s="231"/>
      <c r="C14" s="231"/>
      <c r="D14" s="231"/>
      <c r="E14" s="231"/>
      <c r="F14" s="231"/>
      <c r="G14" s="231"/>
      <c r="H14" s="231"/>
      <c r="I14" s="231"/>
      <c r="J14" s="231"/>
      <c r="K14" s="231"/>
      <c r="L14" s="231"/>
    </row>
    <row r="15" spans="1:12" ht="15.75" customHeight="1" x14ac:dyDescent="0.25">
      <c r="A15" s="231"/>
      <c r="B15" s="231"/>
      <c r="C15" s="231"/>
      <c r="D15" s="231"/>
      <c r="E15" s="231"/>
      <c r="F15" s="231"/>
      <c r="G15" s="231"/>
      <c r="H15" s="231"/>
      <c r="I15" s="231"/>
      <c r="J15" s="231"/>
      <c r="K15" s="231"/>
      <c r="L15" s="231"/>
    </row>
    <row r="16" spans="1:12" ht="18.75" customHeight="1" x14ac:dyDescent="0.25">
      <c r="A16" s="231"/>
      <c r="B16" s="231"/>
      <c r="C16" s="231"/>
      <c r="D16" s="231"/>
      <c r="E16" s="231"/>
      <c r="F16" s="231"/>
      <c r="G16" s="231"/>
      <c r="H16" s="231"/>
      <c r="I16" s="231"/>
      <c r="J16" s="231"/>
      <c r="K16" s="231"/>
      <c r="L16" s="231"/>
    </row>
    <row r="17" spans="1:1" ht="18.75" customHeight="1" x14ac:dyDescent="0.25"/>
    <row r="18" spans="1:1" ht="18.75" customHeight="1" x14ac:dyDescent="0.25"/>
    <row r="19" spans="1:1" ht="15.75" customHeight="1" x14ac:dyDescent="0.25"/>
    <row r="20" spans="1:1" ht="15.75" customHeight="1" x14ac:dyDescent="0.25"/>
    <row r="21" spans="1:1" ht="22.5" customHeight="1" x14ac:dyDescent="0.25"/>
    <row r="22" spans="1:1" ht="31.5" customHeight="1" x14ac:dyDescent="0.25"/>
    <row r="23" spans="1:1" ht="17.100000000000001" customHeight="1" x14ac:dyDescent="0.25"/>
    <row r="24" spans="1:1" ht="16.5" customHeight="1" x14ac:dyDescent="0.25"/>
    <row r="25" spans="1:1" ht="17.100000000000001" customHeight="1" x14ac:dyDescent="0.25"/>
    <row r="26" spans="1:1" ht="17.100000000000001" customHeight="1" x14ac:dyDescent="0.25">
      <c r="A26" s="232" t="s">
        <v>402</v>
      </c>
    </row>
    <row r="27" spans="1:1" ht="17.100000000000001" customHeight="1" x14ac:dyDescent="0.25">
      <c r="A27" s="233" t="s">
        <v>403</v>
      </c>
    </row>
    <row r="28" spans="1:1" ht="17.100000000000001" customHeight="1" x14ac:dyDescent="0.25">
      <c r="A28" s="233" t="s">
        <v>404</v>
      </c>
    </row>
    <row r="29" spans="1:1" ht="17.100000000000001" customHeight="1" x14ac:dyDescent="0.25">
      <c r="A29" s="233" t="s">
        <v>405</v>
      </c>
    </row>
    <row r="30" spans="1:1" ht="17.100000000000001" customHeight="1" x14ac:dyDescent="0.25">
      <c r="A30" s="233" t="s">
        <v>406</v>
      </c>
    </row>
    <row r="31" spans="1:1" ht="17.100000000000001" customHeight="1" x14ac:dyDescent="0.25">
      <c r="A31" s="233" t="s">
        <v>407</v>
      </c>
    </row>
    <row r="32" spans="1:1" ht="17.100000000000001" customHeight="1" x14ac:dyDescent="0.25"/>
    <row r="33" ht="17.100000000000001" customHeight="1" x14ac:dyDescent="0.25"/>
    <row r="34" ht="17.100000000000001" customHeight="1" x14ac:dyDescent="0.25"/>
    <row r="35" ht="17.100000000000001" customHeight="1" x14ac:dyDescent="0.25"/>
    <row r="36" ht="17.100000000000001" customHeight="1" x14ac:dyDescent="0.25"/>
    <row r="37" ht="27" customHeight="1" x14ac:dyDescent="0.25"/>
    <row r="38" ht="17.25" customHeight="1" x14ac:dyDescent="0.25"/>
    <row r="39" ht="17.25" customHeight="1" x14ac:dyDescent="0.25"/>
    <row r="40" ht="98.25" customHeight="1" x14ac:dyDescent="0.25"/>
  </sheetData>
  <mergeCells count="12">
    <mergeCell ref="I5:J5"/>
    <mergeCell ref="K5:L5"/>
    <mergeCell ref="A1:K1"/>
    <mergeCell ref="A2:K2"/>
    <mergeCell ref="A4:L4"/>
    <mergeCell ref="A5:A6"/>
    <mergeCell ref="B5:B6"/>
    <mergeCell ref="C5:C6"/>
    <mergeCell ref="D5:D6"/>
    <mergeCell ref="E5:E6"/>
    <mergeCell ref="F5:F6"/>
    <mergeCell ref="G5:H5"/>
  </mergeCells>
  <pageMargins left="0.70866141732283472" right="0.70866141732283472" top="0.74803149606299213" bottom="0.74803149606299213" header="0.31496062992125984" footer="0.31496062992125984"/>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F2140-319B-40C3-A492-C43E3F83EF06}">
  <dimension ref="A1:B142"/>
  <sheetViews>
    <sheetView tabSelected="1" topLeftCell="A130" workbookViewId="0">
      <selection activeCell="A151" sqref="A151"/>
    </sheetView>
  </sheetViews>
  <sheetFormatPr baseColWidth="10" defaultColWidth="8.88671875" defaultRowHeight="13.2" x14ac:dyDescent="0.25"/>
  <cols>
    <col min="1" max="1" width="76" customWidth="1"/>
    <col min="2" max="2" width="11" customWidth="1"/>
    <col min="3" max="256" width="11.44140625" customWidth="1"/>
  </cols>
  <sheetData>
    <row r="1" spans="1:2" ht="22.5" customHeight="1" thickTop="1" thickBot="1" x14ac:dyDescent="0.3">
      <c r="A1" s="43" t="s">
        <v>0</v>
      </c>
      <c r="B1" s="50">
        <v>2026</v>
      </c>
    </row>
    <row r="2" spans="1:2" ht="24.75" customHeight="1" thickBot="1" x14ac:dyDescent="0.3">
      <c r="A2" s="44" t="s">
        <v>382</v>
      </c>
      <c r="B2" s="49" t="s">
        <v>383</v>
      </c>
    </row>
    <row r="3" spans="1:2" ht="27" customHeight="1" thickBot="1" x14ac:dyDescent="0.3">
      <c r="A3" s="159" t="s">
        <v>384</v>
      </c>
      <c r="B3" s="160"/>
    </row>
    <row r="4" spans="1:2" ht="13.8" thickTop="1" x14ac:dyDescent="0.25">
      <c r="A4" s="161"/>
      <c r="B4" s="162"/>
    </row>
    <row r="5" spans="1:2" x14ac:dyDescent="0.25">
      <c r="A5" s="163"/>
      <c r="B5" s="164"/>
    </row>
    <row r="6" spans="1:2" x14ac:dyDescent="0.25">
      <c r="A6" s="163"/>
      <c r="B6" s="164"/>
    </row>
    <row r="7" spans="1:2" x14ac:dyDescent="0.25">
      <c r="A7" s="163"/>
      <c r="B7" s="164"/>
    </row>
    <row r="8" spans="1:2" x14ac:dyDescent="0.25">
      <c r="A8" s="163"/>
      <c r="B8" s="164"/>
    </row>
    <row r="9" spans="1:2" x14ac:dyDescent="0.25">
      <c r="A9" s="163"/>
      <c r="B9" s="164"/>
    </row>
    <row r="10" spans="1:2" x14ac:dyDescent="0.25">
      <c r="A10" s="163"/>
      <c r="B10" s="164"/>
    </row>
    <row r="11" spans="1:2" x14ac:dyDescent="0.25">
      <c r="A11" s="163"/>
      <c r="B11" s="164"/>
    </row>
    <row r="12" spans="1:2" x14ac:dyDescent="0.25">
      <c r="A12" s="163"/>
      <c r="B12" s="164"/>
    </row>
    <row r="13" spans="1:2" x14ac:dyDescent="0.25">
      <c r="A13" s="163"/>
      <c r="B13" s="164"/>
    </row>
    <row r="14" spans="1:2" x14ac:dyDescent="0.25">
      <c r="A14" s="163"/>
      <c r="B14" s="164"/>
    </row>
    <row r="15" spans="1:2" x14ac:dyDescent="0.25">
      <c r="A15" s="163"/>
      <c r="B15" s="164"/>
    </row>
    <row r="16" spans="1:2" x14ac:dyDescent="0.25">
      <c r="A16" s="163"/>
      <c r="B16" s="164"/>
    </row>
    <row r="17" spans="1:2" x14ac:dyDescent="0.25">
      <c r="A17" s="163"/>
      <c r="B17" s="164"/>
    </row>
    <row r="18" spans="1:2" x14ac:dyDescent="0.25">
      <c r="A18" s="163"/>
      <c r="B18" s="164"/>
    </row>
    <row r="19" spans="1:2" x14ac:dyDescent="0.25">
      <c r="A19" s="163"/>
      <c r="B19" s="164"/>
    </row>
    <row r="20" spans="1:2" x14ac:dyDescent="0.25">
      <c r="A20" s="163"/>
      <c r="B20" s="164"/>
    </row>
    <row r="21" spans="1:2" x14ac:dyDescent="0.25">
      <c r="A21" s="163"/>
      <c r="B21" s="164"/>
    </row>
    <row r="22" spans="1:2" x14ac:dyDescent="0.25">
      <c r="A22" s="163"/>
      <c r="B22" s="164"/>
    </row>
    <row r="23" spans="1:2" x14ac:dyDescent="0.25">
      <c r="A23" s="163"/>
      <c r="B23" s="164"/>
    </row>
    <row r="24" spans="1:2" x14ac:dyDescent="0.25">
      <c r="A24" s="163"/>
      <c r="B24" s="164"/>
    </row>
    <row r="25" spans="1:2" x14ac:dyDescent="0.25">
      <c r="A25" s="163"/>
      <c r="B25" s="164"/>
    </row>
    <row r="26" spans="1:2" x14ac:dyDescent="0.25">
      <c r="A26" s="163"/>
      <c r="B26" s="164"/>
    </row>
    <row r="27" spans="1:2" x14ac:dyDescent="0.25">
      <c r="A27" s="163"/>
      <c r="B27" s="164"/>
    </row>
    <row r="28" spans="1:2" x14ac:dyDescent="0.25">
      <c r="A28" s="163"/>
      <c r="B28" s="164"/>
    </row>
    <row r="29" spans="1:2" x14ac:dyDescent="0.25">
      <c r="A29" s="163"/>
      <c r="B29" s="164"/>
    </row>
    <row r="30" spans="1:2" x14ac:dyDescent="0.25">
      <c r="A30" s="163"/>
      <c r="B30" s="164"/>
    </row>
    <row r="31" spans="1:2" x14ac:dyDescent="0.25">
      <c r="A31" s="163"/>
      <c r="B31" s="164"/>
    </row>
    <row r="32" spans="1:2" x14ac:dyDescent="0.25">
      <c r="A32" s="163"/>
      <c r="B32" s="164"/>
    </row>
    <row r="33" spans="1:2" x14ac:dyDescent="0.25">
      <c r="A33" s="163"/>
      <c r="B33" s="164"/>
    </row>
    <row r="34" spans="1:2" x14ac:dyDescent="0.25">
      <c r="A34" s="163"/>
      <c r="B34" s="164"/>
    </row>
    <row r="35" spans="1:2" x14ac:dyDescent="0.25">
      <c r="A35" s="163"/>
      <c r="B35" s="164"/>
    </row>
    <row r="36" spans="1:2" x14ac:dyDescent="0.25">
      <c r="A36" s="163"/>
      <c r="B36" s="164"/>
    </row>
    <row r="37" spans="1:2" x14ac:dyDescent="0.25">
      <c r="A37" s="163"/>
      <c r="B37" s="164"/>
    </row>
    <row r="38" spans="1:2" x14ac:dyDescent="0.25">
      <c r="A38" s="163"/>
      <c r="B38" s="164"/>
    </row>
    <row r="39" spans="1:2" x14ac:dyDescent="0.25">
      <c r="A39" s="163"/>
      <c r="B39" s="164"/>
    </row>
    <row r="40" spans="1:2" x14ac:dyDescent="0.25">
      <c r="A40" s="163"/>
      <c r="B40" s="164"/>
    </row>
    <row r="41" spans="1:2" x14ac:dyDescent="0.25">
      <c r="A41" s="163"/>
      <c r="B41" s="164"/>
    </row>
    <row r="42" spans="1:2" x14ac:dyDescent="0.25">
      <c r="A42" s="163"/>
      <c r="B42" s="164"/>
    </row>
    <row r="43" spans="1:2" x14ac:dyDescent="0.25">
      <c r="A43" s="163"/>
      <c r="B43" s="164"/>
    </row>
    <row r="44" spans="1:2" x14ac:dyDescent="0.25">
      <c r="A44" s="163"/>
      <c r="B44" s="164"/>
    </row>
    <row r="45" spans="1:2" x14ac:dyDescent="0.25">
      <c r="A45" s="163"/>
      <c r="B45" s="164"/>
    </row>
    <row r="46" spans="1:2" x14ac:dyDescent="0.25">
      <c r="A46" s="163"/>
      <c r="B46" s="164"/>
    </row>
    <row r="47" spans="1:2" x14ac:dyDescent="0.25">
      <c r="A47" s="163"/>
      <c r="B47" s="164"/>
    </row>
    <row r="48" spans="1:2" x14ac:dyDescent="0.25">
      <c r="A48" s="163"/>
      <c r="B48" s="164"/>
    </row>
    <row r="49" spans="1:2" x14ac:dyDescent="0.25">
      <c r="A49" s="163"/>
      <c r="B49" s="164"/>
    </row>
    <row r="50" spans="1:2" x14ac:dyDescent="0.25">
      <c r="A50" s="163"/>
      <c r="B50" s="164"/>
    </row>
    <row r="51" spans="1:2" x14ac:dyDescent="0.25">
      <c r="A51" s="163"/>
      <c r="B51" s="164"/>
    </row>
    <row r="52" spans="1:2" x14ac:dyDescent="0.25">
      <c r="A52" s="163"/>
      <c r="B52" s="164"/>
    </row>
    <row r="53" spans="1:2" x14ac:dyDescent="0.25">
      <c r="A53" s="163"/>
      <c r="B53" s="164"/>
    </row>
    <row r="54" spans="1:2" x14ac:dyDescent="0.25">
      <c r="A54" s="163"/>
      <c r="B54" s="164"/>
    </row>
    <row r="55" spans="1:2" x14ac:dyDescent="0.25">
      <c r="A55" s="163"/>
      <c r="B55" s="164"/>
    </row>
    <row r="56" spans="1:2" x14ac:dyDescent="0.25">
      <c r="A56" s="163"/>
      <c r="B56" s="164"/>
    </row>
    <row r="57" spans="1:2" x14ac:dyDescent="0.25">
      <c r="A57" s="163"/>
      <c r="B57" s="164"/>
    </row>
    <row r="58" spans="1:2" x14ac:dyDescent="0.25">
      <c r="A58" s="163"/>
      <c r="B58" s="164"/>
    </row>
    <row r="59" spans="1:2" x14ac:dyDescent="0.25">
      <c r="A59" s="163"/>
      <c r="B59" s="164"/>
    </row>
    <row r="60" spans="1:2" x14ac:dyDescent="0.25">
      <c r="A60" s="163"/>
      <c r="B60" s="164"/>
    </row>
    <row r="61" spans="1:2" x14ac:dyDescent="0.25">
      <c r="A61" s="163"/>
      <c r="B61" s="164"/>
    </row>
    <row r="62" spans="1:2" x14ac:dyDescent="0.25">
      <c r="A62" s="163"/>
      <c r="B62" s="164"/>
    </row>
    <row r="63" spans="1:2" x14ac:dyDescent="0.25">
      <c r="A63" s="163"/>
      <c r="B63" s="164"/>
    </row>
    <row r="64" spans="1:2" x14ac:dyDescent="0.25">
      <c r="A64" s="163"/>
      <c r="B64" s="164"/>
    </row>
    <row r="65" spans="1:2" x14ac:dyDescent="0.25">
      <c r="A65" s="163"/>
      <c r="B65" s="164"/>
    </row>
    <row r="66" spans="1:2" x14ac:dyDescent="0.25">
      <c r="A66" s="163"/>
      <c r="B66" s="164"/>
    </row>
    <row r="67" spans="1:2" x14ac:dyDescent="0.25">
      <c r="A67" s="163"/>
      <c r="B67" s="164"/>
    </row>
    <row r="68" spans="1:2" x14ac:dyDescent="0.25">
      <c r="A68" s="163"/>
      <c r="B68" s="164"/>
    </row>
    <row r="69" spans="1:2" x14ac:dyDescent="0.25">
      <c r="A69" s="163"/>
      <c r="B69" s="164"/>
    </row>
    <row r="70" spans="1:2" x14ac:dyDescent="0.25">
      <c r="A70" s="163"/>
      <c r="B70" s="164"/>
    </row>
    <row r="71" spans="1:2" x14ac:dyDescent="0.25">
      <c r="A71" s="163"/>
      <c r="B71" s="164"/>
    </row>
    <row r="72" spans="1:2" x14ac:dyDescent="0.25">
      <c r="A72" s="163"/>
      <c r="B72" s="164"/>
    </row>
    <row r="73" spans="1:2" x14ac:dyDescent="0.25">
      <c r="A73" s="163"/>
      <c r="B73" s="164"/>
    </row>
    <row r="74" spans="1:2" x14ac:dyDescent="0.25">
      <c r="A74" s="163"/>
      <c r="B74" s="164"/>
    </row>
    <row r="75" spans="1:2" x14ac:dyDescent="0.25">
      <c r="A75" s="163"/>
      <c r="B75" s="164"/>
    </row>
    <row r="76" spans="1:2" x14ac:dyDescent="0.25">
      <c r="A76" s="163"/>
      <c r="B76" s="164"/>
    </row>
    <row r="77" spans="1:2" x14ac:dyDescent="0.25">
      <c r="A77" s="163"/>
      <c r="B77" s="164"/>
    </row>
    <row r="78" spans="1:2" x14ac:dyDescent="0.25">
      <c r="A78" s="163"/>
      <c r="B78" s="164"/>
    </row>
    <row r="79" spans="1:2" x14ac:dyDescent="0.25">
      <c r="A79" s="163"/>
      <c r="B79" s="164"/>
    </row>
    <row r="80" spans="1:2" x14ac:dyDescent="0.25">
      <c r="A80" s="163"/>
      <c r="B80" s="164"/>
    </row>
    <row r="81" spans="1:2" x14ac:dyDescent="0.25">
      <c r="A81" s="163"/>
      <c r="B81" s="164"/>
    </row>
    <row r="82" spans="1:2" x14ac:dyDescent="0.25">
      <c r="A82" s="163"/>
      <c r="B82" s="164"/>
    </row>
    <row r="83" spans="1:2" x14ac:dyDescent="0.25">
      <c r="A83" s="163"/>
      <c r="B83" s="164"/>
    </row>
    <row r="84" spans="1:2" x14ac:dyDescent="0.25">
      <c r="A84" s="163"/>
      <c r="B84" s="164"/>
    </row>
    <row r="85" spans="1:2" x14ac:dyDescent="0.25">
      <c r="A85" s="163"/>
      <c r="B85" s="164"/>
    </row>
    <row r="86" spans="1:2" x14ac:dyDescent="0.25">
      <c r="A86" s="163"/>
      <c r="B86" s="164"/>
    </row>
    <row r="87" spans="1:2" x14ac:dyDescent="0.25">
      <c r="A87" s="163"/>
      <c r="B87" s="164"/>
    </row>
    <row r="88" spans="1:2" x14ac:dyDescent="0.25">
      <c r="A88" s="163"/>
      <c r="B88" s="164"/>
    </row>
    <row r="89" spans="1:2" x14ac:dyDescent="0.25">
      <c r="A89" s="163"/>
      <c r="B89" s="164"/>
    </row>
    <row r="90" spans="1:2" x14ac:dyDescent="0.25">
      <c r="A90" s="163"/>
      <c r="B90" s="164"/>
    </row>
    <row r="91" spans="1:2" x14ac:dyDescent="0.25">
      <c r="A91" s="163"/>
      <c r="B91" s="164"/>
    </row>
    <row r="92" spans="1:2" x14ac:dyDescent="0.25">
      <c r="A92" s="163"/>
      <c r="B92" s="164"/>
    </row>
    <row r="93" spans="1:2" x14ac:dyDescent="0.25">
      <c r="A93" s="163"/>
      <c r="B93" s="164"/>
    </row>
    <row r="94" spans="1:2" x14ac:dyDescent="0.25">
      <c r="A94" s="163"/>
      <c r="B94" s="164"/>
    </row>
    <row r="95" spans="1:2" x14ac:dyDescent="0.25">
      <c r="A95" s="163"/>
      <c r="B95" s="164"/>
    </row>
    <row r="96" spans="1:2" x14ac:dyDescent="0.25">
      <c r="A96" s="163"/>
      <c r="B96" s="164"/>
    </row>
    <row r="97" spans="1:2" x14ac:dyDescent="0.25">
      <c r="A97" s="163"/>
      <c r="B97" s="164"/>
    </row>
    <row r="98" spans="1:2" x14ac:dyDescent="0.25">
      <c r="A98" s="163"/>
      <c r="B98" s="164"/>
    </row>
    <row r="99" spans="1:2" x14ac:dyDescent="0.25">
      <c r="A99" s="163"/>
      <c r="B99" s="164"/>
    </row>
    <row r="100" spans="1:2" x14ac:dyDescent="0.25">
      <c r="A100" s="163"/>
      <c r="B100" s="164"/>
    </row>
    <row r="101" spans="1:2" x14ac:dyDescent="0.25">
      <c r="A101" s="163"/>
      <c r="B101" s="164"/>
    </row>
    <row r="102" spans="1:2" x14ac:dyDescent="0.25">
      <c r="A102" s="163"/>
      <c r="B102" s="164"/>
    </row>
    <row r="103" spans="1:2" x14ac:dyDescent="0.25">
      <c r="A103" s="163"/>
      <c r="B103" s="164"/>
    </row>
    <row r="104" spans="1:2" x14ac:dyDescent="0.25">
      <c r="A104" s="163"/>
      <c r="B104" s="164"/>
    </row>
    <row r="105" spans="1:2" x14ac:dyDescent="0.25">
      <c r="A105" s="163"/>
      <c r="B105" s="164"/>
    </row>
    <row r="106" spans="1:2" x14ac:dyDescent="0.25">
      <c r="A106" s="163"/>
      <c r="B106" s="164"/>
    </row>
    <row r="107" spans="1:2" x14ac:dyDescent="0.25">
      <c r="A107" s="163"/>
      <c r="B107" s="164"/>
    </row>
    <row r="108" spans="1:2" x14ac:dyDescent="0.25">
      <c r="A108" s="163"/>
      <c r="B108" s="164"/>
    </row>
    <row r="109" spans="1:2" x14ac:dyDescent="0.25">
      <c r="A109" s="163"/>
      <c r="B109" s="164"/>
    </row>
    <row r="110" spans="1:2" x14ac:dyDescent="0.25">
      <c r="A110" s="163"/>
      <c r="B110" s="164"/>
    </row>
    <row r="111" spans="1:2" x14ac:dyDescent="0.25">
      <c r="A111" s="163"/>
      <c r="B111" s="164"/>
    </row>
    <row r="112" spans="1:2" x14ac:dyDescent="0.25">
      <c r="A112" s="163"/>
      <c r="B112" s="164"/>
    </row>
    <row r="113" spans="1:2" x14ac:dyDescent="0.25">
      <c r="A113" s="163"/>
      <c r="B113" s="164"/>
    </row>
    <row r="114" spans="1:2" x14ac:dyDescent="0.25">
      <c r="A114" s="163"/>
      <c r="B114" s="164"/>
    </row>
    <row r="115" spans="1:2" x14ac:dyDescent="0.25">
      <c r="A115" s="163"/>
      <c r="B115" s="164"/>
    </row>
    <row r="116" spans="1:2" x14ac:dyDescent="0.25">
      <c r="A116" s="163"/>
      <c r="B116" s="164"/>
    </row>
    <row r="117" spans="1:2" x14ac:dyDescent="0.25">
      <c r="A117" s="163"/>
      <c r="B117" s="164"/>
    </row>
    <row r="118" spans="1:2" x14ac:dyDescent="0.25">
      <c r="A118" s="163"/>
      <c r="B118" s="164"/>
    </row>
    <row r="119" spans="1:2" x14ac:dyDescent="0.25">
      <c r="A119" s="163"/>
      <c r="B119" s="164"/>
    </row>
    <row r="120" spans="1:2" x14ac:dyDescent="0.25">
      <c r="A120" s="163"/>
      <c r="B120" s="164"/>
    </row>
    <row r="121" spans="1:2" x14ac:dyDescent="0.25">
      <c r="A121" s="163"/>
      <c r="B121" s="164"/>
    </row>
    <row r="122" spans="1:2" x14ac:dyDescent="0.25">
      <c r="A122" s="163"/>
      <c r="B122" s="164"/>
    </row>
    <row r="123" spans="1:2" x14ac:dyDescent="0.25">
      <c r="A123" s="163"/>
      <c r="B123" s="164"/>
    </row>
    <row r="124" spans="1:2" x14ac:dyDescent="0.25">
      <c r="A124" s="163"/>
      <c r="B124" s="164"/>
    </row>
    <row r="125" spans="1:2" x14ac:dyDescent="0.25">
      <c r="A125" s="163"/>
      <c r="B125" s="164"/>
    </row>
    <row r="126" spans="1:2" x14ac:dyDescent="0.25">
      <c r="A126" s="163"/>
      <c r="B126" s="164"/>
    </row>
    <row r="127" spans="1:2" x14ac:dyDescent="0.25">
      <c r="A127" s="163"/>
      <c r="B127" s="164"/>
    </row>
    <row r="128" spans="1:2" x14ac:dyDescent="0.25">
      <c r="A128" s="163"/>
      <c r="B128" s="164"/>
    </row>
    <row r="129" spans="1:2" x14ac:dyDescent="0.25">
      <c r="A129" s="163"/>
      <c r="B129" s="164"/>
    </row>
    <row r="130" spans="1:2" x14ac:dyDescent="0.25">
      <c r="A130" s="163"/>
      <c r="B130" s="164"/>
    </row>
    <row r="131" spans="1:2" x14ac:dyDescent="0.25">
      <c r="A131" s="163"/>
      <c r="B131" s="164"/>
    </row>
    <row r="132" spans="1:2" x14ac:dyDescent="0.25">
      <c r="A132" s="163"/>
      <c r="B132" s="164"/>
    </row>
    <row r="133" spans="1:2" x14ac:dyDescent="0.25">
      <c r="A133" s="163"/>
      <c r="B133" s="164"/>
    </row>
    <row r="134" spans="1:2" x14ac:dyDescent="0.25">
      <c r="A134" s="163"/>
      <c r="B134" s="164"/>
    </row>
    <row r="135" spans="1:2" x14ac:dyDescent="0.25">
      <c r="A135" s="163"/>
      <c r="B135" s="164"/>
    </row>
    <row r="136" spans="1:2" x14ac:dyDescent="0.25">
      <c r="A136" s="163"/>
      <c r="B136" s="164"/>
    </row>
    <row r="137" spans="1:2" x14ac:dyDescent="0.25">
      <c r="A137" s="163"/>
      <c r="B137" s="164"/>
    </row>
    <row r="138" spans="1:2" x14ac:dyDescent="0.25">
      <c r="A138" s="163"/>
      <c r="B138" s="164"/>
    </row>
    <row r="139" spans="1:2" x14ac:dyDescent="0.25">
      <c r="A139" s="163"/>
      <c r="B139" s="164"/>
    </row>
    <row r="140" spans="1:2" x14ac:dyDescent="0.25">
      <c r="A140" s="163"/>
      <c r="B140" s="164"/>
    </row>
    <row r="141" spans="1:2" ht="13.8" thickBot="1" x14ac:dyDescent="0.3">
      <c r="A141" s="165"/>
      <c r="B141" s="166"/>
    </row>
    <row r="142" spans="1:2" ht="13.8" thickTop="1" x14ac:dyDescent="0.25"/>
  </sheetData>
  <mergeCells count="3">
    <mergeCell ref="A3:B3"/>
    <mergeCell ref="A4:B140"/>
    <mergeCell ref="A141:B14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9290-E75E-4E69-A4C5-EB8297DB9091}">
  <dimension ref="A1:B143"/>
  <sheetViews>
    <sheetView topLeftCell="A128" workbookViewId="0">
      <selection activeCell="B147" sqref="B147"/>
    </sheetView>
  </sheetViews>
  <sheetFormatPr baseColWidth="10" defaultColWidth="8.88671875" defaultRowHeight="13.2" x14ac:dyDescent="0.25"/>
  <cols>
    <col min="1" max="1" width="76" customWidth="1"/>
    <col min="2" max="2" width="11" customWidth="1"/>
    <col min="3" max="256" width="11.44140625" customWidth="1"/>
  </cols>
  <sheetData>
    <row r="1" spans="1:2" ht="22.5" customHeight="1" thickTop="1" thickBot="1" x14ac:dyDescent="0.3">
      <c r="A1" s="43" t="s">
        <v>0</v>
      </c>
      <c r="B1" s="50">
        <v>2025</v>
      </c>
    </row>
    <row r="2" spans="1:2" ht="24.75" customHeight="1" thickBot="1" x14ac:dyDescent="0.3">
      <c r="A2" s="44" t="s">
        <v>382</v>
      </c>
      <c r="B2" s="49" t="s">
        <v>408</v>
      </c>
    </row>
    <row r="3" spans="1:2" ht="27" customHeight="1" thickBot="1" x14ac:dyDescent="0.3">
      <c r="A3" s="159" t="s">
        <v>385</v>
      </c>
      <c r="B3" s="160"/>
    </row>
    <row r="4" spans="1:2" ht="13.8" thickTop="1" x14ac:dyDescent="0.25">
      <c r="A4" s="161"/>
      <c r="B4" s="162"/>
    </row>
    <row r="5" spans="1:2" x14ac:dyDescent="0.25">
      <c r="A5" s="163"/>
      <c r="B5" s="164"/>
    </row>
    <row r="6" spans="1:2" x14ac:dyDescent="0.25">
      <c r="A6" s="163"/>
      <c r="B6" s="164"/>
    </row>
    <row r="7" spans="1:2" x14ac:dyDescent="0.25">
      <c r="A7" s="163"/>
      <c r="B7" s="164"/>
    </row>
    <row r="8" spans="1:2" x14ac:dyDescent="0.25">
      <c r="A8" s="163"/>
      <c r="B8" s="164"/>
    </row>
    <row r="9" spans="1:2" x14ac:dyDescent="0.25">
      <c r="A9" s="163"/>
      <c r="B9" s="164"/>
    </row>
    <row r="10" spans="1:2" x14ac:dyDescent="0.25">
      <c r="A10" s="163"/>
      <c r="B10" s="164"/>
    </row>
    <row r="11" spans="1:2" x14ac:dyDescent="0.25">
      <c r="A11" s="163"/>
      <c r="B11" s="164"/>
    </row>
    <row r="12" spans="1:2" x14ac:dyDescent="0.25">
      <c r="A12" s="163"/>
      <c r="B12" s="164"/>
    </row>
    <row r="13" spans="1:2" x14ac:dyDescent="0.25">
      <c r="A13" s="163"/>
      <c r="B13" s="164"/>
    </row>
    <row r="14" spans="1:2" x14ac:dyDescent="0.25">
      <c r="A14" s="163"/>
      <c r="B14" s="164"/>
    </row>
    <row r="15" spans="1:2" x14ac:dyDescent="0.25">
      <c r="A15" s="163"/>
      <c r="B15" s="164"/>
    </row>
    <row r="16" spans="1:2" x14ac:dyDescent="0.25">
      <c r="A16" s="163"/>
      <c r="B16" s="164"/>
    </row>
    <row r="17" spans="1:2" x14ac:dyDescent="0.25">
      <c r="A17" s="163"/>
      <c r="B17" s="164"/>
    </row>
    <row r="18" spans="1:2" x14ac:dyDescent="0.25">
      <c r="A18" s="163"/>
      <c r="B18" s="164"/>
    </row>
    <row r="19" spans="1:2" x14ac:dyDescent="0.25">
      <c r="A19" s="163"/>
      <c r="B19" s="164"/>
    </row>
    <row r="20" spans="1:2" x14ac:dyDescent="0.25">
      <c r="A20" s="163"/>
      <c r="B20" s="164"/>
    </row>
    <row r="21" spans="1:2" x14ac:dyDescent="0.25">
      <c r="A21" s="163"/>
      <c r="B21" s="164"/>
    </row>
    <row r="22" spans="1:2" x14ac:dyDescent="0.25">
      <c r="A22" s="163"/>
      <c r="B22" s="164"/>
    </row>
    <row r="23" spans="1:2" x14ac:dyDescent="0.25">
      <c r="A23" s="163"/>
      <c r="B23" s="164"/>
    </row>
    <row r="24" spans="1:2" x14ac:dyDescent="0.25">
      <c r="A24" s="163"/>
      <c r="B24" s="164"/>
    </row>
    <row r="25" spans="1:2" x14ac:dyDescent="0.25">
      <c r="A25" s="163"/>
      <c r="B25" s="164"/>
    </row>
    <row r="26" spans="1:2" x14ac:dyDescent="0.25">
      <c r="A26" s="163"/>
      <c r="B26" s="164"/>
    </row>
    <row r="27" spans="1:2" x14ac:dyDescent="0.25">
      <c r="A27" s="163"/>
      <c r="B27" s="164"/>
    </row>
    <row r="28" spans="1:2" x14ac:dyDescent="0.25">
      <c r="A28" s="163"/>
      <c r="B28" s="164"/>
    </row>
    <row r="29" spans="1:2" x14ac:dyDescent="0.25">
      <c r="A29" s="163"/>
      <c r="B29" s="164"/>
    </row>
    <row r="30" spans="1:2" x14ac:dyDescent="0.25">
      <c r="A30" s="163"/>
      <c r="B30" s="164"/>
    </row>
    <row r="31" spans="1:2" x14ac:dyDescent="0.25">
      <c r="A31" s="163"/>
      <c r="B31" s="164"/>
    </row>
    <row r="32" spans="1:2" x14ac:dyDescent="0.25">
      <c r="A32" s="163"/>
      <c r="B32" s="164"/>
    </row>
    <row r="33" spans="1:2" x14ac:dyDescent="0.25">
      <c r="A33" s="163"/>
      <c r="B33" s="164"/>
    </row>
    <row r="34" spans="1:2" x14ac:dyDescent="0.25">
      <c r="A34" s="163"/>
      <c r="B34" s="164"/>
    </row>
    <row r="35" spans="1:2" x14ac:dyDescent="0.25">
      <c r="A35" s="163"/>
      <c r="B35" s="164"/>
    </row>
    <row r="36" spans="1:2" x14ac:dyDescent="0.25">
      <c r="A36" s="163"/>
      <c r="B36" s="164"/>
    </row>
    <row r="37" spans="1:2" x14ac:dyDescent="0.25">
      <c r="A37" s="163"/>
      <c r="B37" s="164"/>
    </row>
    <row r="38" spans="1:2" x14ac:dyDescent="0.25">
      <c r="A38" s="163"/>
      <c r="B38" s="164"/>
    </row>
    <row r="39" spans="1:2" x14ac:dyDescent="0.25">
      <c r="A39" s="163"/>
      <c r="B39" s="164"/>
    </row>
    <row r="40" spans="1:2" x14ac:dyDescent="0.25">
      <c r="A40" s="163"/>
      <c r="B40" s="164"/>
    </row>
    <row r="41" spans="1:2" x14ac:dyDescent="0.25">
      <c r="A41" s="163"/>
      <c r="B41" s="164"/>
    </row>
    <row r="42" spans="1:2" x14ac:dyDescent="0.25">
      <c r="A42" s="163"/>
      <c r="B42" s="164"/>
    </row>
    <row r="43" spans="1:2" x14ac:dyDescent="0.25">
      <c r="A43" s="163"/>
      <c r="B43" s="164"/>
    </row>
    <row r="44" spans="1:2" x14ac:dyDescent="0.25">
      <c r="A44" s="163"/>
      <c r="B44" s="164"/>
    </row>
    <row r="45" spans="1:2" x14ac:dyDescent="0.25">
      <c r="A45" s="163"/>
      <c r="B45" s="164"/>
    </row>
    <row r="46" spans="1:2" x14ac:dyDescent="0.25">
      <c r="A46" s="163"/>
      <c r="B46" s="164"/>
    </row>
    <row r="47" spans="1:2" x14ac:dyDescent="0.25">
      <c r="A47" s="163"/>
      <c r="B47" s="164"/>
    </row>
    <row r="48" spans="1:2" x14ac:dyDescent="0.25">
      <c r="A48" s="163"/>
      <c r="B48" s="164"/>
    </row>
    <row r="49" spans="1:2" x14ac:dyDescent="0.25">
      <c r="A49" s="163"/>
      <c r="B49" s="164"/>
    </row>
    <row r="50" spans="1:2" x14ac:dyDescent="0.25">
      <c r="A50" s="163"/>
      <c r="B50" s="164"/>
    </row>
    <row r="51" spans="1:2" x14ac:dyDescent="0.25">
      <c r="A51" s="163"/>
      <c r="B51" s="164"/>
    </row>
    <row r="52" spans="1:2" x14ac:dyDescent="0.25">
      <c r="A52" s="163"/>
      <c r="B52" s="164"/>
    </row>
    <row r="53" spans="1:2" x14ac:dyDescent="0.25">
      <c r="A53" s="163"/>
      <c r="B53" s="164"/>
    </row>
    <row r="54" spans="1:2" x14ac:dyDescent="0.25">
      <c r="A54" s="163"/>
      <c r="B54" s="164"/>
    </row>
    <row r="55" spans="1:2" x14ac:dyDescent="0.25">
      <c r="A55" s="163"/>
      <c r="B55" s="164"/>
    </row>
    <row r="56" spans="1:2" x14ac:dyDescent="0.25">
      <c r="A56" s="163"/>
      <c r="B56" s="164"/>
    </row>
    <row r="57" spans="1:2" x14ac:dyDescent="0.25">
      <c r="A57" s="163"/>
      <c r="B57" s="164"/>
    </row>
    <row r="58" spans="1:2" x14ac:dyDescent="0.25">
      <c r="A58" s="163"/>
      <c r="B58" s="164"/>
    </row>
    <row r="59" spans="1:2" x14ac:dyDescent="0.25">
      <c r="A59" s="163"/>
      <c r="B59" s="164"/>
    </row>
    <row r="60" spans="1:2" x14ac:dyDescent="0.25">
      <c r="A60" s="163"/>
      <c r="B60" s="164"/>
    </row>
    <row r="61" spans="1:2" x14ac:dyDescent="0.25">
      <c r="A61" s="163"/>
      <c r="B61" s="164"/>
    </row>
    <row r="62" spans="1:2" x14ac:dyDescent="0.25">
      <c r="A62" s="163"/>
      <c r="B62" s="164"/>
    </row>
    <row r="63" spans="1:2" x14ac:dyDescent="0.25">
      <c r="A63" s="163"/>
      <c r="B63" s="164"/>
    </row>
    <row r="64" spans="1:2" x14ac:dyDescent="0.25">
      <c r="A64" s="163"/>
      <c r="B64" s="164"/>
    </row>
    <row r="65" spans="1:2" x14ac:dyDescent="0.25">
      <c r="A65" s="163"/>
      <c r="B65" s="164"/>
    </row>
    <row r="66" spans="1:2" x14ac:dyDescent="0.25">
      <c r="A66" s="163"/>
      <c r="B66" s="164"/>
    </row>
    <row r="67" spans="1:2" x14ac:dyDescent="0.25">
      <c r="A67" s="163"/>
      <c r="B67" s="164"/>
    </row>
    <row r="68" spans="1:2" x14ac:dyDescent="0.25">
      <c r="A68" s="163"/>
      <c r="B68" s="164"/>
    </row>
    <row r="69" spans="1:2" x14ac:dyDescent="0.25">
      <c r="A69" s="163"/>
      <c r="B69" s="164"/>
    </row>
    <row r="70" spans="1:2" x14ac:dyDescent="0.25">
      <c r="A70" s="163"/>
      <c r="B70" s="164"/>
    </row>
    <row r="71" spans="1:2" x14ac:dyDescent="0.25">
      <c r="A71" s="163"/>
      <c r="B71" s="164"/>
    </row>
    <row r="72" spans="1:2" x14ac:dyDescent="0.25">
      <c r="A72" s="163"/>
      <c r="B72" s="164"/>
    </row>
    <row r="73" spans="1:2" x14ac:dyDescent="0.25">
      <c r="A73" s="163"/>
      <c r="B73" s="164"/>
    </row>
    <row r="74" spans="1:2" x14ac:dyDescent="0.25">
      <c r="A74" s="163"/>
      <c r="B74" s="164"/>
    </row>
    <row r="75" spans="1:2" x14ac:dyDescent="0.25">
      <c r="A75" s="163"/>
      <c r="B75" s="164"/>
    </row>
    <row r="76" spans="1:2" x14ac:dyDescent="0.25">
      <c r="A76" s="163"/>
      <c r="B76" s="164"/>
    </row>
    <row r="77" spans="1:2" x14ac:dyDescent="0.25">
      <c r="A77" s="163"/>
      <c r="B77" s="164"/>
    </row>
    <row r="78" spans="1:2" x14ac:dyDescent="0.25">
      <c r="A78" s="163"/>
      <c r="B78" s="164"/>
    </row>
    <row r="79" spans="1:2" x14ac:dyDescent="0.25">
      <c r="A79" s="163"/>
      <c r="B79" s="164"/>
    </row>
    <row r="80" spans="1:2" x14ac:dyDescent="0.25">
      <c r="A80" s="163"/>
      <c r="B80" s="164"/>
    </row>
    <row r="81" spans="1:2" x14ac:dyDescent="0.25">
      <c r="A81" s="163"/>
      <c r="B81" s="164"/>
    </row>
    <row r="82" spans="1:2" x14ac:dyDescent="0.25">
      <c r="A82" s="163"/>
      <c r="B82" s="164"/>
    </row>
    <row r="83" spans="1:2" x14ac:dyDescent="0.25">
      <c r="A83" s="163"/>
      <c r="B83" s="164"/>
    </row>
    <row r="84" spans="1:2" x14ac:dyDescent="0.25">
      <c r="A84" s="163"/>
      <c r="B84" s="164"/>
    </row>
    <row r="85" spans="1:2" x14ac:dyDescent="0.25">
      <c r="A85" s="163"/>
      <c r="B85" s="164"/>
    </row>
    <row r="86" spans="1:2" x14ac:dyDescent="0.25">
      <c r="A86" s="163"/>
      <c r="B86" s="164"/>
    </row>
    <row r="87" spans="1:2" x14ac:dyDescent="0.25">
      <c r="A87" s="163"/>
      <c r="B87" s="164"/>
    </row>
    <row r="88" spans="1:2" x14ac:dyDescent="0.25">
      <c r="A88" s="163"/>
      <c r="B88" s="164"/>
    </row>
    <row r="89" spans="1:2" x14ac:dyDescent="0.25">
      <c r="A89" s="163"/>
      <c r="B89" s="164"/>
    </row>
    <row r="90" spans="1:2" x14ac:dyDescent="0.25">
      <c r="A90" s="163"/>
      <c r="B90" s="164"/>
    </row>
    <row r="91" spans="1:2" x14ac:dyDescent="0.25">
      <c r="A91" s="163"/>
      <c r="B91" s="164"/>
    </row>
    <row r="92" spans="1:2" x14ac:dyDescent="0.25">
      <c r="A92" s="163"/>
      <c r="B92" s="164"/>
    </row>
    <row r="93" spans="1:2" x14ac:dyDescent="0.25">
      <c r="A93" s="163"/>
      <c r="B93" s="164"/>
    </row>
    <row r="94" spans="1:2" x14ac:dyDescent="0.25">
      <c r="A94" s="163"/>
      <c r="B94" s="164"/>
    </row>
    <row r="95" spans="1:2" x14ac:dyDescent="0.25">
      <c r="A95" s="163"/>
      <c r="B95" s="164"/>
    </row>
    <row r="96" spans="1:2" x14ac:dyDescent="0.25">
      <c r="A96" s="163"/>
      <c r="B96" s="164"/>
    </row>
    <row r="97" spans="1:2" x14ac:dyDescent="0.25">
      <c r="A97" s="163"/>
      <c r="B97" s="164"/>
    </row>
    <row r="98" spans="1:2" x14ac:dyDescent="0.25">
      <c r="A98" s="163"/>
      <c r="B98" s="164"/>
    </row>
    <row r="99" spans="1:2" x14ac:dyDescent="0.25">
      <c r="A99" s="163"/>
      <c r="B99" s="164"/>
    </row>
    <row r="100" spans="1:2" x14ac:dyDescent="0.25">
      <c r="A100" s="163"/>
      <c r="B100" s="164"/>
    </row>
    <row r="101" spans="1:2" x14ac:dyDescent="0.25">
      <c r="A101" s="163"/>
      <c r="B101" s="164"/>
    </row>
    <row r="102" spans="1:2" x14ac:dyDescent="0.25">
      <c r="A102" s="163"/>
      <c r="B102" s="164"/>
    </row>
    <row r="103" spans="1:2" x14ac:dyDescent="0.25">
      <c r="A103" s="163"/>
      <c r="B103" s="164"/>
    </row>
    <row r="104" spans="1:2" x14ac:dyDescent="0.25">
      <c r="A104" s="163"/>
      <c r="B104" s="164"/>
    </row>
    <row r="105" spans="1:2" x14ac:dyDescent="0.25">
      <c r="A105" s="163"/>
      <c r="B105" s="164"/>
    </row>
    <row r="106" spans="1:2" x14ac:dyDescent="0.25">
      <c r="A106" s="163"/>
      <c r="B106" s="164"/>
    </row>
    <row r="107" spans="1:2" x14ac:dyDescent="0.25">
      <c r="A107" s="163"/>
      <c r="B107" s="164"/>
    </row>
    <row r="108" spans="1:2" x14ac:dyDescent="0.25">
      <c r="A108" s="163"/>
      <c r="B108" s="164"/>
    </row>
    <row r="109" spans="1:2" x14ac:dyDescent="0.25">
      <c r="A109" s="163"/>
      <c r="B109" s="164"/>
    </row>
    <row r="110" spans="1:2" x14ac:dyDescent="0.25">
      <c r="A110" s="163"/>
      <c r="B110" s="164"/>
    </row>
    <row r="111" spans="1:2" x14ac:dyDescent="0.25">
      <c r="A111" s="163"/>
      <c r="B111" s="164"/>
    </row>
    <row r="112" spans="1:2" x14ac:dyDescent="0.25">
      <c r="A112" s="163"/>
      <c r="B112" s="164"/>
    </row>
    <row r="113" spans="1:2" x14ac:dyDescent="0.25">
      <c r="A113" s="163"/>
      <c r="B113" s="164"/>
    </row>
    <row r="114" spans="1:2" x14ac:dyDescent="0.25">
      <c r="A114" s="163"/>
      <c r="B114" s="164"/>
    </row>
    <row r="115" spans="1:2" x14ac:dyDescent="0.25">
      <c r="A115" s="163"/>
      <c r="B115" s="164"/>
    </row>
    <row r="116" spans="1:2" x14ac:dyDescent="0.25">
      <c r="A116" s="163"/>
      <c r="B116" s="164"/>
    </row>
    <row r="117" spans="1:2" x14ac:dyDescent="0.25">
      <c r="A117" s="163"/>
      <c r="B117" s="164"/>
    </row>
    <row r="118" spans="1:2" x14ac:dyDescent="0.25">
      <c r="A118" s="163"/>
      <c r="B118" s="164"/>
    </row>
    <row r="119" spans="1:2" x14ac:dyDescent="0.25">
      <c r="A119" s="163"/>
      <c r="B119" s="164"/>
    </row>
    <row r="120" spans="1:2" x14ac:dyDescent="0.25">
      <c r="A120" s="163"/>
      <c r="B120" s="164"/>
    </row>
    <row r="121" spans="1:2" x14ac:dyDescent="0.25">
      <c r="A121" s="163"/>
      <c r="B121" s="164"/>
    </row>
    <row r="122" spans="1:2" x14ac:dyDescent="0.25">
      <c r="A122" s="163"/>
      <c r="B122" s="164"/>
    </row>
    <row r="123" spans="1:2" x14ac:dyDescent="0.25">
      <c r="A123" s="163"/>
      <c r="B123" s="164"/>
    </row>
    <row r="124" spans="1:2" x14ac:dyDescent="0.25">
      <c r="A124" s="163"/>
      <c r="B124" s="164"/>
    </row>
    <row r="125" spans="1:2" x14ac:dyDescent="0.25">
      <c r="A125" s="163"/>
      <c r="B125" s="164"/>
    </row>
    <row r="126" spans="1:2" x14ac:dyDescent="0.25">
      <c r="A126" s="163"/>
      <c r="B126" s="164"/>
    </row>
    <row r="127" spans="1:2" x14ac:dyDescent="0.25">
      <c r="A127" s="163"/>
      <c r="B127" s="164"/>
    </row>
    <row r="128" spans="1:2" x14ac:dyDescent="0.25">
      <c r="A128" s="163"/>
      <c r="B128" s="164"/>
    </row>
    <row r="129" spans="1:2" x14ac:dyDescent="0.25">
      <c r="A129" s="163"/>
      <c r="B129" s="164"/>
    </row>
    <row r="130" spans="1:2" x14ac:dyDescent="0.25">
      <c r="A130" s="163"/>
      <c r="B130" s="164"/>
    </row>
    <row r="131" spans="1:2" x14ac:dyDescent="0.25">
      <c r="A131" s="163"/>
      <c r="B131" s="164"/>
    </row>
    <row r="132" spans="1:2" x14ac:dyDescent="0.25">
      <c r="A132" s="163"/>
      <c r="B132" s="164"/>
    </row>
    <row r="133" spans="1:2" x14ac:dyDescent="0.25">
      <c r="A133" s="163"/>
      <c r="B133" s="164"/>
    </row>
    <row r="134" spans="1:2" x14ac:dyDescent="0.25">
      <c r="A134" s="163"/>
      <c r="B134" s="164"/>
    </row>
    <row r="135" spans="1:2" x14ac:dyDescent="0.25">
      <c r="A135" s="163"/>
      <c r="B135" s="164"/>
    </row>
    <row r="136" spans="1:2" x14ac:dyDescent="0.25">
      <c r="A136" s="163"/>
      <c r="B136" s="164"/>
    </row>
    <row r="137" spans="1:2" x14ac:dyDescent="0.25">
      <c r="A137" s="163"/>
      <c r="B137" s="164"/>
    </row>
    <row r="138" spans="1:2" x14ac:dyDescent="0.25">
      <c r="A138" s="163"/>
      <c r="B138" s="164"/>
    </row>
    <row r="139" spans="1:2" x14ac:dyDescent="0.25">
      <c r="A139" s="163"/>
      <c r="B139" s="164"/>
    </row>
    <row r="140" spans="1:2" x14ac:dyDescent="0.25">
      <c r="A140" s="163"/>
      <c r="B140" s="164"/>
    </row>
    <row r="141" spans="1:2" x14ac:dyDescent="0.25">
      <c r="A141" s="163"/>
      <c r="B141" s="164"/>
    </row>
    <row r="142" spans="1:2" x14ac:dyDescent="0.25">
      <c r="A142" s="163"/>
      <c r="B142" s="164"/>
    </row>
    <row r="143" spans="1:2" ht="13.8" thickBot="1" x14ac:dyDescent="0.3">
      <c r="A143" s="165"/>
      <c r="B143" s="166"/>
    </row>
  </sheetData>
  <mergeCells count="3">
    <mergeCell ref="A3:B3"/>
    <mergeCell ref="A4:B142"/>
    <mergeCell ref="A143:B14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A6BE-CDB6-4D03-9889-03FDA56A689D}">
  <sheetPr>
    <pageSetUpPr fitToPage="1"/>
  </sheetPr>
  <dimension ref="A1:B173"/>
  <sheetViews>
    <sheetView topLeftCell="A169" workbookViewId="0">
      <selection activeCell="E174" sqref="E174"/>
    </sheetView>
  </sheetViews>
  <sheetFormatPr baseColWidth="10" defaultColWidth="8.88671875" defaultRowHeight="13.2" x14ac:dyDescent="0.25"/>
  <cols>
    <col min="1" max="1" width="76" customWidth="1"/>
    <col min="2" max="2" width="11" customWidth="1"/>
    <col min="3" max="256" width="11.44140625" customWidth="1"/>
  </cols>
  <sheetData>
    <row r="1" spans="1:2" ht="22.5" customHeight="1" thickTop="1" thickBot="1" x14ac:dyDescent="0.3">
      <c r="A1" s="43" t="s">
        <v>0</v>
      </c>
      <c r="B1" s="50">
        <v>2024</v>
      </c>
    </row>
    <row r="2" spans="1:2" ht="24.75" customHeight="1" thickBot="1" x14ac:dyDescent="0.3">
      <c r="A2" s="44" t="s">
        <v>382</v>
      </c>
      <c r="B2" s="49" t="s">
        <v>409</v>
      </c>
    </row>
    <row r="3" spans="1:2" ht="27" customHeight="1" thickBot="1" x14ac:dyDescent="0.3">
      <c r="A3" s="159" t="s">
        <v>386</v>
      </c>
      <c r="B3" s="160"/>
    </row>
    <row r="4" spans="1:2" ht="13.8" thickTop="1" x14ac:dyDescent="0.25">
      <c r="A4" s="161"/>
      <c r="B4" s="162"/>
    </row>
    <row r="5" spans="1:2" x14ac:dyDescent="0.25">
      <c r="A5" s="163"/>
      <c r="B5" s="164"/>
    </row>
    <row r="6" spans="1:2" x14ac:dyDescent="0.25">
      <c r="A6" s="163"/>
      <c r="B6" s="164"/>
    </row>
    <row r="7" spans="1:2" x14ac:dyDescent="0.25">
      <c r="A7" s="163"/>
      <c r="B7" s="164"/>
    </row>
    <row r="8" spans="1:2" x14ac:dyDescent="0.25">
      <c r="A8" s="163"/>
      <c r="B8" s="164"/>
    </row>
    <row r="9" spans="1:2" x14ac:dyDescent="0.25">
      <c r="A9" s="163"/>
      <c r="B9" s="164"/>
    </row>
    <row r="10" spans="1:2" x14ac:dyDescent="0.25">
      <c r="A10" s="163"/>
      <c r="B10" s="164"/>
    </row>
    <row r="11" spans="1:2" x14ac:dyDescent="0.25">
      <c r="A11" s="163"/>
      <c r="B11" s="164"/>
    </row>
    <row r="12" spans="1:2" x14ac:dyDescent="0.25">
      <c r="A12" s="163"/>
      <c r="B12" s="164"/>
    </row>
    <row r="13" spans="1:2" x14ac:dyDescent="0.25">
      <c r="A13" s="163"/>
      <c r="B13" s="164"/>
    </row>
    <row r="14" spans="1:2" x14ac:dyDescent="0.25">
      <c r="A14" s="163"/>
      <c r="B14" s="164"/>
    </row>
    <row r="15" spans="1:2" x14ac:dyDescent="0.25">
      <c r="A15" s="163"/>
      <c r="B15" s="164"/>
    </row>
    <row r="16" spans="1:2" x14ac:dyDescent="0.25">
      <c r="A16" s="163"/>
      <c r="B16" s="164"/>
    </row>
    <row r="17" spans="1:2" x14ac:dyDescent="0.25">
      <c r="A17" s="163"/>
      <c r="B17" s="164"/>
    </row>
    <row r="18" spans="1:2" x14ac:dyDescent="0.25">
      <c r="A18" s="163"/>
      <c r="B18" s="164"/>
    </row>
    <row r="19" spans="1:2" x14ac:dyDescent="0.25">
      <c r="A19" s="163"/>
      <c r="B19" s="164"/>
    </row>
    <row r="20" spans="1:2" x14ac:dyDescent="0.25">
      <c r="A20" s="163"/>
      <c r="B20" s="164"/>
    </row>
    <row r="21" spans="1:2" x14ac:dyDescent="0.25">
      <c r="A21" s="163"/>
      <c r="B21" s="164"/>
    </row>
    <row r="22" spans="1:2" x14ac:dyDescent="0.25">
      <c r="A22" s="163"/>
      <c r="B22" s="164"/>
    </row>
    <row r="23" spans="1:2" x14ac:dyDescent="0.25">
      <c r="A23" s="163"/>
      <c r="B23" s="164"/>
    </row>
    <row r="24" spans="1:2" x14ac:dyDescent="0.25">
      <c r="A24" s="163"/>
      <c r="B24" s="164"/>
    </row>
    <row r="25" spans="1:2" x14ac:dyDescent="0.25">
      <c r="A25" s="163"/>
      <c r="B25" s="164"/>
    </row>
    <row r="26" spans="1:2" x14ac:dyDescent="0.25">
      <c r="A26" s="163"/>
      <c r="B26" s="164"/>
    </row>
    <row r="27" spans="1:2" x14ac:dyDescent="0.25">
      <c r="A27" s="163"/>
      <c r="B27" s="164"/>
    </row>
    <row r="28" spans="1:2" x14ac:dyDescent="0.25">
      <c r="A28" s="163"/>
      <c r="B28" s="164"/>
    </row>
    <row r="29" spans="1:2" x14ac:dyDescent="0.25">
      <c r="A29" s="163"/>
      <c r="B29" s="164"/>
    </row>
    <row r="30" spans="1:2" x14ac:dyDescent="0.25">
      <c r="A30" s="163"/>
      <c r="B30" s="164"/>
    </row>
    <row r="31" spans="1:2" x14ac:dyDescent="0.25">
      <c r="A31" s="163"/>
      <c r="B31" s="164"/>
    </row>
    <row r="32" spans="1:2" x14ac:dyDescent="0.25">
      <c r="A32" s="163"/>
      <c r="B32" s="164"/>
    </row>
    <row r="33" spans="1:2" x14ac:dyDescent="0.25">
      <c r="A33" s="163"/>
      <c r="B33" s="164"/>
    </row>
    <row r="34" spans="1:2" x14ac:dyDescent="0.25">
      <c r="A34" s="163"/>
      <c r="B34" s="164"/>
    </row>
    <row r="35" spans="1:2" x14ac:dyDescent="0.25">
      <c r="A35" s="163"/>
      <c r="B35" s="164"/>
    </row>
    <row r="36" spans="1:2" x14ac:dyDescent="0.25">
      <c r="A36" s="163"/>
      <c r="B36" s="164"/>
    </row>
    <row r="37" spans="1:2" x14ac:dyDescent="0.25">
      <c r="A37" s="163"/>
      <c r="B37" s="164"/>
    </row>
    <row r="38" spans="1:2" x14ac:dyDescent="0.25">
      <c r="A38" s="163"/>
      <c r="B38" s="164"/>
    </row>
    <row r="39" spans="1:2" x14ac:dyDescent="0.25">
      <c r="A39" s="163"/>
      <c r="B39" s="164"/>
    </row>
    <row r="40" spans="1:2" x14ac:dyDescent="0.25">
      <c r="A40" s="163"/>
      <c r="B40" s="164"/>
    </row>
    <row r="41" spans="1:2" x14ac:dyDescent="0.25">
      <c r="A41" s="163"/>
      <c r="B41" s="164"/>
    </row>
    <row r="42" spans="1:2" x14ac:dyDescent="0.25">
      <c r="A42" s="163"/>
      <c r="B42" s="164"/>
    </row>
    <row r="43" spans="1:2" x14ac:dyDescent="0.25">
      <c r="A43" s="163"/>
      <c r="B43" s="164"/>
    </row>
    <row r="44" spans="1:2" x14ac:dyDescent="0.25">
      <c r="A44" s="163"/>
      <c r="B44" s="164"/>
    </row>
    <row r="45" spans="1:2" x14ac:dyDescent="0.25">
      <c r="A45" s="163"/>
      <c r="B45" s="164"/>
    </row>
    <row r="46" spans="1:2" x14ac:dyDescent="0.25">
      <c r="A46" s="163"/>
      <c r="B46" s="164"/>
    </row>
    <row r="47" spans="1:2" x14ac:dyDescent="0.25">
      <c r="A47" s="163"/>
      <c r="B47" s="164"/>
    </row>
    <row r="48" spans="1:2" x14ac:dyDescent="0.25">
      <c r="A48" s="163"/>
      <c r="B48" s="164"/>
    </row>
    <row r="49" spans="1:2" x14ac:dyDescent="0.25">
      <c r="A49" s="163"/>
      <c r="B49" s="164"/>
    </row>
    <row r="50" spans="1:2" x14ac:dyDescent="0.25">
      <c r="A50" s="163"/>
      <c r="B50" s="164"/>
    </row>
    <row r="51" spans="1:2" x14ac:dyDescent="0.25">
      <c r="A51" s="163"/>
      <c r="B51" s="164"/>
    </row>
    <row r="52" spans="1:2" x14ac:dyDescent="0.25">
      <c r="A52" s="163"/>
      <c r="B52" s="164"/>
    </row>
    <row r="53" spans="1:2" x14ac:dyDescent="0.25">
      <c r="A53" s="163"/>
      <c r="B53" s="164"/>
    </row>
    <row r="54" spans="1:2" x14ac:dyDescent="0.25">
      <c r="A54" s="163"/>
      <c r="B54" s="164"/>
    </row>
    <row r="55" spans="1:2" x14ac:dyDescent="0.25">
      <c r="A55" s="163"/>
      <c r="B55" s="164"/>
    </row>
    <row r="56" spans="1:2" x14ac:dyDescent="0.25">
      <c r="A56" s="163"/>
      <c r="B56" s="164"/>
    </row>
    <row r="57" spans="1:2" x14ac:dyDescent="0.25">
      <c r="A57" s="163"/>
      <c r="B57" s="164"/>
    </row>
    <row r="58" spans="1:2" x14ac:dyDescent="0.25">
      <c r="A58" s="163"/>
      <c r="B58" s="164"/>
    </row>
    <row r="59" spans="1:2" x14ac:dyDescent="0.25">
      <c r="A59" s="163"/>
      <c r="B59" s="164"/>
    </row>
    <row r="60" spans="1:2" x14ac:dyDescent="0.25">
      <c r="A60" s="163"/>
      <c r="B60" s="164"/>
    </row>
    <row r="61" spans="1:2" x14ac:dyDescent="0.25">
      <c r="A61" s="163"/>
      <c r="B61" s="164"/>
    </row>
    <row r="62" spans="1:2" x14ac:dyDescent="0.25">
      <c r="A62" s="163"/>
      <c r="B62" s="164"/>
    </row>
    <row r="63" spans="1:2" x14ac:dyDescent="0.25">
      <c r="A63" s="163"/>
      <c r="B63" s="164"/>
    </row>
    <row r="64" spans="1:2" x14ac:dyDescent="0.25">
      <c r="A64" s="163"/>
      <c r="B64" s="164"/>
    </row>
    <row r="65" spans="1:2" x14ac:dyDescent="0.25">
      <c r="A65" s="163"/>
      <c r="B65" s="164"/>
    </row>
    <row r="66" spans="1:2" x14ac:dyDescent="0.25">
      <c r="A66" s="163"/>
      <c r="B66" s="164"/>
    </row>
    <row r="67" spans="1:2" x14ac:dyDescent="0.25">
      <c r="A67" s="163"/>
      <c r="B67" s="164"/>
    </row>
    <row r="68" spans="1:2" x14ac:dyDescent="0.25">
      <c r="A68" s="163"/>
      <c r="B68" s="164"/>
    </row>
    <row r="69" spans="1:2" x14ac:dyDescent="0.25">
      <c r="A69" s="163"/>
      <c r="B69" s="164"/>
    </row>
    <row r="70" spans="1:2" x14ac:dyDescent="0.25">
      <c r="A70" s="163"/>
      <c r="B70" s="164"/>
    </row>
    <row r="71" spans="1:2" x14ac:dyDescent="0.25">
      <c r="A71" s="163"/>
      <c r="B71" s="164"/>
    </row>
    <row r="72" spans="1:2" x14ac:dyDescent="0.25">
      <c r="A72" s="163"/>
      <c r="B72" s="164"/>
    </row>
    <row r="73" spans="1:2" x14ac:dyDescent="0.25">
      <c r="A73" s="163"/>
      <c r="B73" s="164"/>
    </row>
    <row r="74" spans="1:2" x14ac:dyDescent="0.25">
      <c r="A74" s="163"/>
      <c r="B74" s="164"/>
    </row>
    <row r="75" spans="1:2" x14ac:dyDescent="0.25">
      <c r="A75" s="163"/>
      <c r="B75" s="164"/>
    </row>
    <row r="76" spans="1:2" x14ac:dyDescent="0.25">
      <c r="A76" s="163"/>
      <c r="B76" s="164"/>
    </row>
    <row r="77" spans="1:2" x14ac:dyDescent="0.25">
      <c r="A77" s="163"/>
      <c r="B77" s="164"/>
    </row>
    <row r="78" spans="1:2" x14ac:dyDescent="0.25">
      <c r="A78" s="163"/>
      <c r="B78" s="164"/>
    </row>
    <row r="79" spans="1:2" x14ac:dyDescent="0.25">
      <c r="A79" s="163"/>
      <c r="B79" s="164"/>
    </row>
    <row r="80" spans="1:2" x14ac:dyDescent="0.25">
      <c r="A80" s="163"/>
      <c r="B80" s="164"/>
    </row>
    <row r="81" spans="1:2" x14ac:dyDescent="0.25">
      <c r="A81" s="163"/>
      <c r="B81" s="164"/>
    </row>
    <row r="82" spans="1:2" x14ac:dyDescent="0.25">
      <c r="A82" s="163"/>
      <c r="B82" s="164"/>
    </row>
    <row r="83" spans="1:2" x14ac:dyDescent="0.25">
      <c r="A83" s="163"/>
      <c r="B83" s="164"/>
    </row>
    <row r="84" spans="1:2" x14ac:dyDescent="0.25">
      <c r="A84" s="163"/>
      <c r="B84" s="164"/>
    </row>
    <row r="85" spans="1:2" x14ac:dyDescent="0.25">
      <c r="A85" s="163"/>
      <c r="B85" s="164"/>
    </row>
    <row r="86" spans="1:2" x14ac:dyDescent="0.25">
      <c r="A86" s="163"/>
      <c r="B86" s="164"/>
    </row>
    <row r="87" spans="1:2" x14ac:dyDescent="0.25">
      <c r="A87" s="163"/>
      <c r="B87" s="164"/>
    </row>
    <row r="88" spans="1:2" x14ac:dyDescent="0.25">
      <c r="A88" s="163"/>
      <c r="B88" s="164"/>
    </row>
    <row r="89" spans="1:2" x14ac:dyDescent="0.25">
      <c r="A89" s="163"/>
      <c r="B89" s="164"/>
    </row>
    <row r="90" spans="1:2" x14ac:dyDescent="0.25">
      <c r="A90" s="163"/>
      <c r="B90" s="164"/>
    </row>
    <row r="91" spans="1:2" x14ac:dyDescent="0.25">
      <c r="A91" s="163"/>
      <c r="B91" s="164"/>
    </row>
    <row r="92" spans="1:2" x14ac:dyDescent="0.25">
      <c r="A92" s="163"/>
      <c r="B92" s="164"/>
    </row>
    <row r="93" spans="1:2" x14ac:dyDescent="0.25">
      <c r="A93" s="163"/>
      <c r="B93" s="164"/>
    </row>
    <row r="94" spans="1:2" x14ac:dyDescent="0.25">
      <c r="A94" s="163"/>
      <c r="B94" s="164"/>
    </row>
    <row r="95" spans="1:2" x14ac:dyDescent="0.25">
      <c r="A95" s="163"/>
      <c r="B95" s="164"/>
    </row>
    <row r="96" spans="1:2" x14ac:dyDescent="0.25">
      <c r="A96" s="163"/>
      <c r="B96" s="164"/>
    </row>
    <row r="97" spans="1:2" x14ac:dyDescent="0.25">
      <c r="A97" s="163"/>
      <c r="B97" s="164"/>
    </row>
    <row r="98" spans="1:2" x14ac:dyDescent="0.25">
      <c r="A98" s="163"/>
      <c r="B98" s="164"/>
    </row>
    <row r="99" spans="1:2" x14ac:dyDescent="0.25">
      <c r="A99" s="163"/>
      <c r="B99" s="164"/>
    </row>
    <row r="100" spans="1:2" x14ac:dyDescent="0.25">
      <c r="A100" s="163"/>
      <c r="B100" s="164"/>
    </row>
    <row r="101" spans="1:2" x14ac:dyDescent="0.25">
      <c r="A101" s="163"/>
      <c r="B101" s="164"/>
    </row>
    <row r="102" spans="1:2" x14ac:dyDescent="0.25">
      <c r="A102" s="163"/>
      <c r="B102" s="164"/>
    </row>
    <row r="103" spans="1:2" x14ac:dyDescent="0.25">
      <c r="A103" s="163"/>
      <c r="B103" s="164"/>
    </row>
    <row r="104" spans="1:2" x14ac:dyDescent="0.25">
      <c r="A104" s="163"/>
      <c r="B104" s="164"/>
    </row>
    <row r="105" spans="1:2" x14ac:dyDescent="0.25">
      <c r="A105" s="163"/>
      <c r="B105" s="164"/>
    </row>
    <row r="106" spans="1:2" x14ac:dyDescent="0.25">
      <c r="A106" s="163"/>
      <c r="B106" s="164"/>
    </row>
    <row r="107" spans="1:2" x14ac:dyDescent="0.25">
      <c r="A107" s="163"/>
      <c r="B107" s="164"/>
    </row>
    <row r="108" spans="1:2" x14ac:dyDescent="0.25">
      <c r="A108" s="163"/>
      <c r="B108" s="164"/>
    </row>
    <row r="109" spans="1:2" x14ac:dyDescent="0.25">
      <c r="A109" s="163"/>
      <c r="B109" s="164"/>
    </row>
    <row r="110" spans="1:2" x14ac:dyDescent="0.25">
      <c r="A110" s="163"/>
      <c r="B110" s="164"/>
    </row>
    <row r="111" spans="1:2" x14ac:dyDescent="0.25">
      <c r="A111" s="163"/>
      <c r="B111" s="164"/>
    </row>
    <row r="112" spans="1:2" x14ac:dyDescent="0.25">
      <c r="A112" s="163"/>
      <c r="B112" s="164"/>
    </row>
    <row r="113" spans="1:2" x14ac:dyDescent="0.25">
      <c r="A113" s="163"/>
      <c r="B113" s="164"/>
    </row>
    <row r="114" spans="1:2" x14ac:dyDescent="0.25">
      <c r="A114" s="163"/>
      <c r="B114" s="164"/>
    </row>
    <row r="115" spans="1:2" x14ac:dyDescent="0.25">
      <c r="A115" s="163"/>
      <c r="B115" s="164"/>
    </row>
    <row r="116" spans="1:2" x14ac:dyDescent="0.25">
      <c r="A116" s="163"/>
      <c r="B116" s="164"/>
    </row>
    <row r="117" spans="1:2" x14ac:dyDescent="0.25">
      <c r="A117" s="163"/>
      <c r="B117" s="164"/>
    </row>
    <row r="118" spans="1:2" x14ac:dyDescent="0.25">
      <c r="A118" s="163"/>
      <c r="B118" s="164"/>
    </row>
    <row r="119" spans="1:2" x14ac:dyDescent="0.25">
      <c r="A119" s="163"/>
      <c r="B119" s="164"/>
    </row>
    <row r="120" spans="1:2" x14ac:dyDescent="0.25">
      <c r="A120" s="163"/>
      <c r="B120" s="164"/>
    </row>
    <row r="121" spans="1:2" x14ac:dyDescent="0.25">
      <c r="A121" s="163"/>
      <c r="B121" s="164"/>
    </row>
    <row r="122" spans="1:2" x14ac:dyDescent="0.25">
      <c r="A122" s="163"/>
      <c r="B122" s="164"/>
    </row>
    <row r="123" spans="1:2" x14ac:dyDescent="0.25">
      <c r="A123" s="163"/>
      <c r="B123" s="164"/>
    </row>
    <row r="124" spans="1:2" x14ac:dyDescent="0.25">
      <c r="A124" s="163"/>
      <c r="B124" s="164"/>
    </row>
    <row r="125" spans="1:2" x14ac:dyDescent="0.25">
      <c r="A125" s="163"/>
      <c r="B125" s="164"/>
    </row>
    <row r="126" spans="1:2" x14ac:dyDescent="0.25">
      <c r="A126" s="163"/>
      <c r="B126" s="164"/>
    </row>
    <row r="127" spans="1:2" x14ac:dyDescent="0.25">
      <c r="A127" s="163"/>
      <c r="B127" s="164"/>
    </row>
    <row r="128" spans="1:2" x14ac:dyDescent="0.25">
      <c r="A128" s="163"/>
      <c r="B128" s="164"/>
    </row>
    <row r="129" spans="1:2" x14ac:dyDescent="0.25">
      <c r="A129" s="163"/>
      <c r="B129" s="164"/>
    </row>
    <row r="130" spans="1:2" x14ac:dyDescent="0.25">
      <c r="A130" s="163"/>
      <c r="B130" s="164"/>
    </row>
    <row r="131" spans="1:2" x14ac:dyDescent="0.25">
      <c r="A131" s="163"/>
      <c r="B131" s="164"/>
    </row>
    <row r="132" spans="1:2" x14ac:dyDescent="0.25">
      <c r="A132" s="163"/>
      <c r="B132" s="164"/>
    </row>
    <row r="133" spans="1:2" x14ac:dyDescent="0.25">
      <c r="A133" s="163"/>
      <c r="B133" s="164"/>
    </row>
    <row r="134" spans="1:2" x14ac:dyDescent="0.25">
      <c r="A134" s="163"/>
      <c r="B134" s="164"/>
    </row>
    <row r="135" spans="1:2" x14ac:dyDescent="0.25">
      <c r="A135" s="163"/>
      <c r="B135" s="164"/>
    </row>
    <row r="136" spans="1:2" x14ac:dyDescent="0.25">
      <c r="A136" s="163"/>
      <c r="B136" s="164"/>
    </row>
    <row r="137" spans="1:2" x14ac:dyDescent="0.25">
      <c r="A137" s="163"/>
      <c r="B137" s="164"/>
    </row>
    <row r="138" spans="1:2" x14ac:dyDescent="0.25">
      <c r="A138" s="163"/>
      <c r="B138" s="164"/>
    </row>
    <row r="139" spans="1:2" x14ac:dyDescent="0.25">
      <c r="A139" s="163"/>
      <c r="B139" s="164"/>
    </row>
    <row r="140" spans="1:2" x14ac:dyDescent="0.25">
      <c r="A140" s="163"/>
      <c r="B140" s="164"/>
    </row>
    <row r="141" spans="1:2" x14ac:dyDescent="0.25">
      <c r="A141" s="163"/>
      <c r="B141" s="164"/>
    </row>
    <row r="142" spans="1:2" x14ac:dyDescent="0.25">
      <c r="A142" s="163"/>
      <c r="B142" s="164"/>
    </row>
    <row r="143" spans="1:2" x14ac:dyDescent="0.25">
      <c r="A143" s="163"/>
      <c r="B143" s="164"/>
    </row>
    <row r="144" spans="1:2" x14ac:dyDescent="0.25">
      <c r="A144" s="163"/>
      <c r="B144" s="164"/>
    </row>
    <row r="145" spans="1:2" x14ac:dyDescent="0.25">
      <c r="A145" s="163"/>
      <c r="B145" s="164"/>
    </row>
    <row r="146" spans="1:2" x14ac:dyDescent="0.25">
      <c r="A146" s="163"/>
      <c r="B146" s="164"/>
    </row>
    <row r="147" spans="1:2" x14ac:dyDescent="0.25">
      <c r="A147" s="163"/>
      <c r="B147" s="164"/>
    </row>
    <row r="148" spans="1:2" x14ac:dyDescent="0.25">
      <c r="A148" s="163"/>
      <c r="B148" s="164"/>
    </row>
    <row r="149" spans="1:2" x14ac:dyDescent="0.25">
      <c r="A149" s="163"/>
      <c r="B149" s="164"/>
    </row>
    <row r="150" spans="1:2" x14ac:dyDescent="0.25">
      <c r="A150" s="163"/>
      <c r="B150" s="164"/>
    </row>
    <row r="151" spans="1:2" x14ac:dyDescent="0.25">
      <c r="A151" s="163"/>
      <c r="B151" s="164"/>
    </row>
    <row r="152" spans="1:2" x14ac:dyDescent="0.25">
      <c r="A152" s="163"/>
      <c r="B152" s="164"/>
    </row>
    <row r="153" spans="1:2" x14ac:dyDescent="0.25">
      <c r="A153" s="163"/>
      <c r="B153" s="164"/>
    </row>
    <row r="154" spans="1:2" x14ac:dyDescent="0.25">
      <c r="A154" s="163"/>
      <c r="B154" s="164"/>
    </row>
    <row r="155" spans="1:2" x14ac:dyDescent="0.25">
      <c r="A155" s="163"/>
      <c r="B155" s="164"/>
    </row>
    <row r="156" spans="1:2" x14ac:dyDescent="0.25">
      <c r="A156" s="163"/>
      <c r="B156" s="164"/>
    </row>
    <row r="157" spans="1:2" x14ac:dyDescent="0.25">
      <c r="A157" s="163"/>
      <c r="B157" s="164"/>
    </row>
    <row r="158" spans="1:2" x14ac:dyDescent="0.25">
      <c r="A158" s="163"/>
      <c r="B158" s="164"/>
    </row>
    <row r="159" spans="1:2" x14ac:dyDescent="0.25">
      <c r="A159" s="163"/>
      <c r="B159" s="164"/>
    </row>
    <row r="160" spans="1:2" x14ac:dyDescent="0.25">
      <c r="A160" s="163"/>
      <c r="B160" s="164"/>
    </row>
    <row r="161" spans="1:2" x14ac:dyDescent="0.25">
      <c r="A161" s="163"/>
      <c r="B161" s="164"/>
    </row>
    <row r="162" spans="1:2" x14ac:dyDescent="0.25">
      <c r="A162" s="163"/>
      <c r="B162" s="164"/>
    </row>
    <row r="163" spans="1:2" x14ac:dyDescent="0.25">
      <c r="A163" s="163"/>
      <c r="B163" s="164"/>
    </row>
    <row r="164" spans="1:2" x14ac:dyDescent="0.25">
      <c r="A164" s="163"/>
      <c r="B164" s="164"/>
    </row>
    <row r="165" spans="1:2" x14ac:dyDescent="0.25">
      <c r="A165" s="163"/>
      <c r="B165" s="164"/>
    </row>
    <row r="166" spans="1:2" x14ac:dyDescent="0.25">
      <c r="A166" s="163"/>
      <c r="B166" s="164"/>
    </row>
    <row r="167" spans="1:2" x14ac:dyDescent="0.25">
      <c r="A167" s="163"/>
      <c r="B167" s="164"/>
    </row>
    <row r="168" spans="1:2" x14ac:dyDescent="0.25">
      <c r="A168" s="163"/>
      <c r="B168" s="164"/>
    </row>
    <row r="169" spans="1:2" x14ac:dyDescent="0.25">
      <c r="A169" s="163"/>
      <c r="B169" s="164"/>
    </row>
    <row r="170" spans="1:2" x14ac:dyDescent="0.25">
      <c r="A170" s="163"/>
      <c r="B170" s="164"/>
    </row>
    <row r="171" spans="1:2" x14ac:dyDescent="0.25">
      <c r="A171" s="163"/>
      <c r="B171" s="164"/>
    </row>
    <row r="172" spans="1:2" x14ac:dyDescent="0.25">
      <c r="A172" s="163"/>
      <c r="B172" s="164"/>
    </row>
    <row r="173" spans="1:2" ht="13.8" thickBot="1" x14ac:dyDescent="0.3">
      <c r="A173" s="165"/>
      <c r="B173" s="166"/>
    </row>
  </sheetData>
  <mergeCells count="3">
    <mergeCell ref="A3:B3"/>
    <mergeCell ref="A4:B172"/>
    <mergeCell ref="A173:B173"/>
  </mergeCells>
  <phoneticPr fontId="4" type="noConversion"/>
  <printOptions horizontalCentered="1"/>
  <pageMargins left="0.59055118110236227" right="0.39370078740157483" top="0.62992125984251968" bottom="0.47244094488188981" header="0" footer="0"/>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c900b44-88cf-4ff8-b345-b2863fd132ec">VN5P7NKKTFUV-1255758514-28583</_dlc_DocId>
    <lcf76f155ced4ddcb4097134ff3c332f xmlns="7ccf664f-a9e9-400b-b9c9-965904e4aeae">
      <Terms xmlns="http://schemas.microsoft.com/office/infopath/2007/PartnerControls"/>
    </lcf76f155ced4ddcb4097134ff3c332f>
    <TaxCatchAll xmlns="0c900b44-88cf-4ff8-b345-b2863fd132ec" xsi:nil="true"/>
    <_dlc_DocIdUrl xmlns="0c900b44-88cf-4ff8-b345-b2863fd132ec">
      <Url>https://promotur.sharepoint.com/sites/Financiero/_layouts/15/DocIdRedir.aspx?ID=VN5P7NKKTFUV-1255758514-28583</Url>
      <Description>VN5P7NKKTFUV-1255758514-28583</Description>
    </_dlc_DocIdUrl>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o" ma:contentTypeID="0x01010052F31EDBF5E1704189108F2BA8ADBB66" ma:contentTypeVersion="11" ma:contentTypeDescription="Crear nuevo documento." ma:contentTypeScope="" ma:versionID="ad3b59780dc778284106d1e4007f3977">
  <xsd:schema xmlns:xsd="http://www.w3.org/2001/XMLSchema" xmlns:xs="http://www.w3.org/2001/XMLSchema" xmlns:p="http://schemas.microsoft.com/office/2006/metadata/properties" xmlns:ns2="0c900b44-88cf-4ff8-b345-b2863fd132ec" xmlns:ns3="7ccf664f-a9e9-400b-b9c9-965904e4aeae" targetNamespace="http://schemas.microsoft.com/office/2006/metadata/properties" ma:root="true" ma:fieldsID="46d4d2429a9f56eca01d8f213f3dba93" ns2:_="" ns3:_="">
    <xsd:import namespace="0c900b44-88cf-4ff8-b345-b2863fd132ec"/>
    <xsd:import namespace="7ccf664f-a9e9-400b-b9c9-965904e4aea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00b44-88cf-4ff8-b345-b2863fd132e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8e41a0bd-7070-44eb-8f11-882a74daceb1}" ma:internalName="TaxCatchAll" ma:showField="CatchAllData" ma:web="0c900b44-88cf-4ff8-b345-b2863fd132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cf664f-a9e9-400b-b9c9-965904e4ae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bde019f4-19d5-47b6-9bfc-f940379ba94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A9A94-1122-479F-85EE-5AEAC0639FF7}">
  <ds:schemaRefs>
    <ds:schemaRef ds:uri="http://www.w3.org/XML/1998/namespace"/>
    <ds:schemaRef ds:uri="http://purl.org/dc/terms/"/>
    <ds:schemaRef ds:uri="http://schemas.microsoft.com/office/infopath/2007/PartnerControls"/>
    <ds:schemaRef ds:uri="http://schemas.microsoft.com/office/2006/documentManagement/types"/>
    <ds:schemaRef ds:uri="7ccf664f-a9e9-400b-b9c9-965904e4aeae"/>
    <ds:schemaRef ds:uri="http://schemas.openxmlformats.org/package/2006/metadata/core-properties"/>
    <ds:schemaRef ds:uri="http://purl.org/dc/dcmitype/"/>
    <ds:schemaRef ds:uri="http://schemas.microsoft.com/office/2006/metadata/properties"/>
    <ds:schemaRef ds:uri="0c900b44-88cf-4ff8-b345-b2863fd132ec"/>
    <ds:schemaRef ds:uri="http://purl.org/dc/elements/1.1/"/>
  </ds:schemaRefs>
</ds:datastoreItem>
</file>

<file path=customXml/itemProps2.xml><?xml version="1.0" encoding="utf-8"?>
<ds:datastoreItem xmlns:ds="http://schemas.openxmlformats.org/officeDocument/2006/customXml" ds:itemID="{19B8ACAE-2924-4E74-9F00-2D1F7ECAB120}">
  <ds:schemaRefs>
    <ds:schemaRef ds:uri="http://schemas.microsoft.com/office/2006/metadata/longProperties"/>
  </ds:schemaRefs>
</ds:datastoreItem>
</file>

<file path=customXml/itemProps3.xml><?xml version="1.0" encoding="utf-8"?>
<ds:datastoreItem xmlns:ds="http://schemas.openxmlformats.org/officeDocument/2006/customXml" ds:itemID="{C2EFF7F7-2D80-4F06-8642-2240E85E2C15}">
  <ds:schemaRefs>
    <ds:schemaRef ds:uri="http://schemas.microsoft.com/sharepoint/v3/contenttype/forms"/>
  </ds:schemaRefs>
</ds:datastoreItem>
</file>

<file path=customXml/itemProps4.xml><?xml version="1.0" encoding="utf-8"?>
<ds:datastoreItem xmlns:ds="http://schemas.openxmlformats.org/officeDocument/2006/customXml" ds:itemID="{D17833D3-E44C-488B-9769-277D34E7F931}">
  <ds:schemaRefs>
    <ds:schemaRef ds:uri="http://schemas.microsoft.com/sharepoint/events"/>
  </ds:schemaRefs>
</ds:datastoreItem>
</file>

<file path=customXml/itemProps5.xml><?xml version="1.0" encoding="utf-8"?>
<ds:datastoreItem xmlns:ds="http://schemas.openxmlformats.org/officeDocument/2006/customXml" ds:itemID="{33CA847E-0165-4CF3-B39A-E63BD3884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00b44-88cf-4ff8-b345-b2863fd132ec"/>
    <ds:schemaRef ds:uri="7ccf664f-a9e9-400b-b9c9-965904e4a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Est flujos Efect</vt:lpstr>
      <vt:lpstr>Balance-1</vt:lpstr>
      <vt:lpstr>Balance-2</vt:lpstr>
      <vt:lpstr>Pda-Ganc</vt:lpstr>
      <vt:lpstr>SUBV</vt:lpstr>
      <vt:lpstr>END</vt:lpstr>
      <vt:lpstr>MEMORIA 2026</vt:lpstr>
      <vt:lpstr>MEMORIA 2025</vt:lpstr>
      <vt:lpstr>MEMORIA 2024</vt:lpstr>
      <vt:lpstr>INVER</vt:lpstr>
      <vt:lpstr>PERSONAL</vt:lpstr>
      <vt:lpstr>'Balance-1'!Área_de_impresión</vt:lpstr>
      <vt:lpstr>'Balance-2'!Área_de_impresión</vt:lpstr>
      <vt:lpstr>'Est flujos Efect'!Área_de_impresión</vt:lpstr>
      <vt:lpstr>'MEMORIA 2024'!Área_de_impresión</vt:lpstr>
      <vt:lpstr>'Pda-Ganc'!Área_de_impresión</vt:lpstr>
    </vt:vector>
  </TitlesOfParts>
  <Manager/>
  <Company>Consejería de Economía y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dc:creator>
  <cp:keywords/>
  <dc:description/>
  <cp:lastModifiedBy>Alejandro Nicolás Montesdeoca Sánchez</cp:lastModifiedBy>
  <cp:revision/>
  <cp:lastPrinted>2026-04-20T12:39:48Z</cp:lastPrinted>
  <dcterms:created xsi:type="dcterms:W3CDTF">2007-11-09T11:40:44Z</dcterms:created>
  <dcterms:modified xsi:type="dcterms:W3CDTF">2026-04-20T12:40:11Z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0x01010052F31EDBF5E1704189108F2BA8ADBB66</vt:lpwstr>
  </property>
  <property fmtid="{D5CDD505-2E9C-101B-9397-08002B2CF9AE}" pid="3" name="_dlc_DocIdItemGuid">
    <vt:lpwstr>6a4c6cfb-f937-4ec0-b473-dc07aaa9a957</vt:lpwstr>
  </property>
  <property fmtid="{D5CDD505-2E9C-101B-9397-08002B2CF9AE}" pid="4" name="MediaServiceImageTags">
    <vt:lpwstr/>
  </property>
</Properties>
</file>