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promotur-my.sharepoint.com/personal/lhernandez_turismodecanarias_com/Documents/Transparencia/2023/7.Economico-Financiera/5. ECONÓMICO-FINANCIERA/Información presupuestaria y contable/Liq exp/"/>
    </mc:Choice>
  </mc:AlternateContent>
  <xr:revisionPtr revIDLastSave="7" documentId="13_ncr:1_{ED0C5ED9-83A4-4CD9-BF4B-3609E4A8DE63}" xr6:coauthVersionLast="47" xr6:coauthVersionMax="47" xr10:uidLastSave="{01C6CDFB-7771-4EFC-B9C1-606E23BF2423}"/>
  <bookViews>
    <workbookView xWindow="-120" yWindow="-120" windowWidth="29040" windowHeight="15840" xr2:uid="{00000000-000D-0000-FFFF-FFFF00000000}"/>
  </bookViews>
  <sheets>
    <sheet name="2022" sheetId="11" r:id="rId1"/>
    <sheet name="2021" sheetId="10" r:id="rId2"/>
    <sheet name="2020" sheetId="9" r:id="rId3"/>
    <sheet name="2019" sheetId="8" r:id="rId4"/>
    <sheet name="2018" sheetId="7" r:id="rId5"/>
    <sheet name="2017" sheetId="6" r:id="rId6"/>
    <sheet name="2016" sheetId="5" r:id="rId7"/>
    <sheet name="2015" sheetId="4" r:id="rId8"/>
    <sheet name="2014" sheetId="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1" l="1"/>
  <c r="E29" i="11"/>
  <c r="E28" i="11"/>
  <c r="D28" i="11"/>
  <c r="E27" i="11"/>
  <c r="D26" i="11"/>
  <c r="E26" i="11" s="1"/>
  <c r="C26" i="11"/>
  <c r="B26" i="11"/>
  <c r="E25" i="11"/>
  <c r="E24" i="11"/>
  <c r="C24" i="11"/>
  <c r="B24" i="11"/>
  <c r="F22" i="11"/>
  <c r="E22" i="11"/>
  <c r="F21" i="11"/>
  <c r="E21" i="11"/>
  <c r="E20" i="11"/>
  <c r="F19" i="11"/>
  <c r="E19" i="11"/>
  <c r="F18" i="11"/>
  <c r="E18" i="11"/>
  <c r="D17" i="11"/>
  <c r="C17" i="11"/>
  <c r="B17" i="11"/>
  <c r="E17" i="11" s="1"/>
  <c r="F16" i="11"/>
  <c r="E16" i="11"/>
  <c r="F15" i="11"/>
  <c r="E15" i="11"/>
  <c r="D14" i="11"/>
  <c r="F14" i="11" s="1"/>
  <c r="C14" i="11"/>
  <c r="B14" i="11"/>
  <c r="E14" i="11" s="1"/>
  <c r="F13" i="11"/>
  <c r="E13" i="11"/>
  <c r="F12" i="11"/>
  <c r="E12" i="11"/>
  <c r="D11" i="11"/>
  <c r="F11" i="11" s="1"/>
  <c r="C11" i="11"/>
  <c r="B11" i="11"/>
  <c r="F10" i="11"/>
  <c r="E10" i="11"/>
  <c r="D9" i="11"/>
  <c r="F9" i="11" s="1"/>
  <c r="C9" i="11"/>
  <c r="C32" i="11" s="1"/>
  <c r="B9" i="11"/>
  <c r="E9" i="11" s="1"/>
  <c r="F8" i="11"/>
  <c r="E8" i="11"/>
  <c r="D7" i="11"/>
  <c r="C7" i="11"/>
  <c r="B7" i="11"/>
  <c r="B32" i="11" s="1"/>
  <c r="E29" i="10"/>
  <c r="E28" i="10"/>
  <c r="E27" i="10"/>
  <c r="D27" i="10"/>
  <c r="C26" i="10"/>
  <c r="F26" i="10" s="1"/>
  <c r="D25" i="10"/>
  <c r="F25" i="10" s="1"/>
  <c r="C25" i="10"/>
  <c r="E25" i="10" s="1"/>
  <c r="B25" i="10"/>
  <c r="F24" i="10"/>
  <c r="C24" i="10"/>
  <c r="E24" i="10" s="1"/>
  <c r="E23" i="10"/>
  <c r="D23" i="10"/>
  <c r="F23" i="10" s="1"/>
  <c r="C23" i="10"/>
  <c r="B23" i="10"/>
  <c r="F21" i="10"/>
  <c r="C21" i="10"/>
  <c r="E21" i="10" s="1"/>
  <c r="E20" i="10"/>
  <c r="C20" i="10"/>
  <c r="F20" i="10" s="1"/>
  <c r="C19" i="10"/>
  <c r="E19" i="10" s="1"/>
  <c r="F18" i="10"/>
  <c r="E18" i="10"/>
  <c r="D17" i="10"/>
  <c r="B17" i="10"/>
  <c r="F16" i="10"/>
  <c r="C16" i="10"/>
  <c r="E16" i="10" s="1"/>
  <c r="E15" i="10"/>
  <c r="C15" i="10"/>
  <c r="F15" i="10" s="1"/>
  <c r="D14" i="10"/>
  <c r="B14" i="10"/>
  <c r="E13" i="10"/>
  <c r="C13" i="10"/>
  <c r="F13" i="10" s="1"/>
  <c r="F12" i="10"/>
  <c r="E12" i="10"/>
  <c r="D11" i="10"/>
  <c r="B11" i="10"/>
  <c r="F10" i="10"/>
  <c r="E10" i="10"/>
  <c r="C10" i="10"/>
  <c r="D9" i="10"/>
  <c r="C9" i="10"/>
  <c r="B9" i="10"/>
  <c r="F9" i="10" s="1"/>
  <c r="F8" i="10"/>
  <c r="E8" i="10"/>
  <c r="C8" i="10"/>
  <c r="D7" i="10"/>
  <c r="D31" i="10" s="1"/>
  <c r="C7" i="10"/>
  <c r="B7" i="10"/>
  <c r="B31" i="10" s="1"/>
  <c r="E29" i="9"/>
  <c r="E28" i="9"/>
  <c r="E27" i="9"/>
  <c r="D27" i="9"/>
  <c r="F26" i="9"/>
  <c r="E26" i="9"/>
  <c r="D25" i="9"/>
  <c r="C25" i="9"/>
  <c r="B25" i="9"/>
  <c r="E25" i="9" s="1"/>
  <c r="E24" i="9"/>
  <c r="D23" i="9"/>
  <c r="E23" i="9" s="1"/>
  <c r="C23" i="9"/>
  <c r="C31" i="9" s="1"/>
  <c r="B23" i="9"/>
  <c r="F21" i="9"/>
  <c r="E21" i="9"/>
  <c r="F20" i="9"/>
  <c r="E20" i="9"/>
  <c r="F19" i="9"/>
  <c r="E19" i="9"/>
  <c r="F18" i="9"/>
  <c r="E18" i="9"/>
  <c r="D17" i="9"/>
  <c r="E17" i="9" s="1"/>
  <c r="C17" i="9"/>
  <c r="B17" i="9"/>
  <c r="F16" i="9"/>
  <c r="E16" i="9"/>
  <c r="F15" i="9"/>
  <c r="E15" i="9"/>
  <c r="E14" i="9"/>
  <c r="D14" i="9"/>
  <c r="C14" i="9"/>
  <c r="B14" i="9"/>
  <c r="F14" i="9" s="1"/>
  <c r="F13" i="9"/>
  <c r="E13" i="9"/>
  <c r="F12" i="9"/>
  <c r="E12" i="9"/>
  <c r="D11" i="9"/>
  <c r="C11" i="9"/>
  <c r="B11" i="9"/>
  <c r="E11" i="9" s="1"/>
  <c r="F10" i="9"/>
  <c r="E10" i="9"/>
  <c r="E9" i="9"/>
  <c r="D9" i="9"/>
  <c r="C9" i="9"/>
  <c r="B9" i="9"/>
  <c r="F9" i="9" s="1"/>
  <c r="F8" i="9"/>
  <c r="E8" i="9"/>
  <c r="D7" i="9"/>
  <c r="F7" i="9" s="1"/>
  <c r="C7" i="9"/>
  <c r="B7" i="9"/>
  <c r="B31" i="9" s="1"/>
  <c r="E29" i="7"/>
  <c r="E28" i="7"/>
  <c r="E27" i="7"/>
  <c r="D27" i="7"/>
  <c r="F26" i="7"/>
  <c r="E26" i="7"/>
  <c r="D25" i="7"/>
  <c r="C25" i="7"/>
  <c r="B25" i="7"/>
  <c r="E25" i="7" s="1"/>
  <c r="E24" i="7"/>
  <c r="D23" i="7"/>
  <c r="E23" i="7" s="1"/>
  <c r="C23" i="7"/>
  <c r="C31" i="7" s="1"/>
  <c r="B23" i="7"/>
  <c r="F21" i="7"/>
  <c r="E21" i="7"/>
  <c r="F20" i="7"/>
  <c r="E20" i="7"/>
  <c r="F19" i="7"/>
  <c r="E19" i="7"/>
  <c r="F18" i="7"/>
  <c r="E18" i="7"/>
  <c r="D17" i="7"/>
  <c r="F17" i="7" s="1"/>
  <c r="C17" i="7"/>
  <c r="B17" i="7"/>
  <c r="F16" i="7"/>
  <c r="E16" i="7"/>
  <c r="F15" i="7"/>
  <c r="E15" i="7"/>
  <c r="E14" i="7"/>
  <c r="D14" i="7"/>
  <c r="C14" i="7"/>
  <c r="B14" i="7"/>
  <c r="F14" i="7" s="1"/>
  <c r="F13" i="7"/>
  <c r="E13" i="7"/>
  <c r="F12" i="7"/>
  <c r="E12" i="7"/>
  <c r="D11" i="7"/>
  <c r="C11" i="7"/>
  <c r="B11" i="7"/>
  <c r="E11" i="7" s="1"/>
  <c r="F10" i="7"/>
  <c r="E10" i="7"/>
  <c r="E9" i="7"/>
  <c r="D9" i="7"/>
  <c r="C9" i="7"/>
  <c r="B9" i="7"/>
  <c r="F9" i="7" s="1"/>
  <c r="F8" i="7"/>
  <c r="E8" i="7"/>
  <c r="D7" i="7"/>
  <c r="F7" i="7" s="1"/>
  <c r="C7" i="7"/>
  <c r="B7" i="7"/>
  <c r="B31" i="7" s="1"/>
  <c r="E29" i="8"/>
  <c r="E28" i="8"/>
  <c r="D27" i="8"/>
  <c r="E27" i="8" s="1"/>
  <c r="F26" i="8"/>
  <c r="E26" i="8"/>
  <c r="D25" i="8"/>
  <c r="C25" i="8"/>
  <c r="B25" i="8"/>
  <c r="E24" i="8"/>
  <c r="D23" i="8"/>
  <c r="C23" i="8"/>
  <c r="B23" i="8"/>
  <c r="F21" i="8"/>
  <c r="E21" i="8"/>
  <c r="F20" i="8"/>
  <c r="E20" i="8"/>
  <c r="F19" i="8"/>
  <c r="E19" i="8"/>
  <c r="F18" i="8"/>
  <c r="E18" i="8"/>
  <c r="D17" i="8"/>
  <c r="C17" i="8"/>
  <c r="B17" i="8"/>
  <c r="F16" i="8"/>
  <c r="E16" i="8"/>
  <c r="F15" i="8"/>
  <c r="E15" i="8"/>
  <c r="D14" i="8"/>
  <c r="C14" i="8"/>
  <c r="B14" i="8"/>
  <c r="F14" i="8" s="1"/>
  <c r="F13" i="8"/>
  <c r="E13" i="8"/>
  <c r="F12" i="8"/>
  <c r="E12" i="8"/>
  <c r="D11" i="8"/>
  <c r="C11" i="8"/>
  <c r="B11" i="8"/>
  <c r="E11" i="8" s="1"/>
  <c r="F10" i="8"/>
  <c r="E10" i="8"/>
  <c r="D9" i="8"/>
  <c r="C9" i="8"/>
  <c r="B9" i="8"/>
  <c r="E9" i="8" s="1"/>
  <c r="F8" i="8"/>
  <c r="E8" i="8"/>
  <c r="D7" i="8"/>
  <c r="F7" i="8" s="1"/>
  <c r="C7" i="8"/>
  <c r="B7" i="8"/>
  <c r="E29" i="6"/>
  <c r="E28" i="6"/>
  <c r="E27" i="6"/>
  <c r="D27" i="6"/>
  <c r="F26" i="6"/>
  <c r="E26" i="6"/>
  <c r="D25" i="6"/>
  <c r="C25" i="6"/>
  <c r="B25" i="6"/>
  <c r="E24" i="6"/>
  <c r="D23" i="6"/>
  <c r="C23" i="6"/>
  <c r="B23" i="6"/>
  <c r="F21" i="6"/>
  <c r="E21" i="6"/>
  <c r="F20" i="6"/>
  <c r="E20" i="6"/>
  <c r="F19" i="6"/>
  <c r="E19" i="6"/>
  <c r="F18" i="6"/>
  <c r="E18" i="6"/>
  <c r="D17" i="6"/>
  <c r="E17" i="6" s="1"/>
  <c r="C17" i="6"/>
  <c r="B17" i="6"/>
  <c r="F16" i="6"/>
  <c r="E16" i="6"/>
  <c r="F15" i="6"/>
  <c r="E15" i="6"/>
  <c r="D14" i="6"/>
  <c r="E14" i="6" s="1"/>
  <c r="C14" i="6"/>
  <c r="B14" i="6"/>
  <c r="F13" i="6"/>
  <c r="E13" i="6"/>
  <c r="F12" i="6"/>
  <c r="E12" i="6"/>
  <c r="D11" i="6"/>
  <c r="F11" i="6" s="1"/>
  <c r="C11" i="6"/>
  <c r="B11" i="6"/>
  <c r="F10" i="6"/>
  <c r="E10" i="6"/>
  <c r="D9" i="6"/>
  <c r="C9" i="6"/>
  <c r="B9" i="6"/>
  <c r="F9" i="6" s="1"/>
  <c r="F8" i="6"/>
  <c r="E8" i="6"/>
  <c r="D7" i="6"/>
  <c r="C7" i="6"/>
  <c r="B7" i="6"/>
  <c r="E27" i="5"/>
  <c r="F26" i="5"/>
  <c r="E26" i="5"/>
  <c r="D25" i="5"/>
  <c r="F25" i="5" s="1"/>
  <c r="C25" i="5"/>
  <c r="B25" i="5"/>
  <c r="E24" i="5"/>
  <c r="D23" i="5"/>
  <c r="E23" i="5" s="1"/>
  <c r="C23" i="5"/>
  <c r="B23" i="5"/>
  <c r="E22" i="5"/>
  <c r="F21" i="5"/>
  <c r="E21" i="5"/>
  <c r="F20" i="5"/>
  <c r="E20" i="5"/>
  <c r="F19" i="5"/>
  <c r="E19" i="5"/>
  <c r="F18" i="5"/>
  <c r="E18" i="5"/>
  <c r="D17" i="5"/>
  <c r="C17" i="5"/>
  <c r="B17" i="5"/>
  <c r="F16" i="5"/>
  <c r="E16" i="5"/>
  <c r="F15" i="5"/>
  <c r="E15" i="5"/>
  <c r="D14" i="5"/>
  <c r="C14" i="5"/>
  <c r="B14" i="5"/>
  <c r="F13" i="5"/>
  <c r="E13" i="5"/>
  <c r="F12" i="5"/>
  <c r="E12" i="5"/>
  <c r="D11" i="5"/>
  <c r="C11" i="5"/>
  <c r="B11" i="5"/>
  <c r="F10" i="5"/>
  <c r="E10" i="5"/>
  <c r="D9" i="5"/>
  <c r="C9" i="5"/>
  <c r="C29" i="5" s="1"/>
  <c r="B9" i="5"/>
  <c r="F8" i="5"/>
  <c r="E8" i="5"/>
  <c r="D7" i="5"/>
  <c r="C7" i="5"/>
  <c r="B7" i="5"/>
  <c r="F27" i="4"/>
  <c r="E27" i="4"/>
  <c r="F26" i="4"/>
  <c r="E26" i="4"/>
  <c r="D25" i="4"/>
  <c r="F25" i="4" s="1"/>
  <c r="C25" i="4"/>
  <c r="B25" i="4"/>
  <c r="E24" i="4"/>
  <c r="E23" i="4"/>
  <c r="D23" i="4"/>
  <c r="C23" i="4"/>
  <c r="B23" i="4"/>
  <c r="E22" i="4"/>
  <c r="F21" i="4"/>
  <c r="E21" i="4"/>
  <c r="F20" i="4"/>
  <c r="E20" i="4"/>
  <c r="F19" i="4"/>
  <c r="E19" i="4"/>
  <c r="F18" i="4"/>
  <c r="E18" i="4"/>
  <c r="D17" i="4"/>
  <c r="C17" i="4"/>
  <c r="B17" i="4"/>
  <c r="E17" i="4" s="1"/>
  <c r="F16" i="4"/>
  <c r="E16" i="4"/>
  <c r="F15" i="4"/>
  <c r="E15" i="4"/>
  <c r="D14" i="4"/>
  <c r="F14" i="4" s="1"/>
  <c r="C14" i="4"/>
  <c r="B14" i="4"/>
  <c r="F13" i="4"/>
  <c r="E13" i="4"/>
  <c r="F12" i="4"/>
  <c r="E12" i="4"/>
  <c r="D11" i="4"/>
  <c r="E11" i="4" s="1"/>
  <c r="C11" i="4"/>
  <c r="B11" i="4"/>
  <c r="F10" i="4"/>
  <c r="E10" i="4"/>
  <c r="D9" i="4"/>
  <c r="C9" i="4"/>
  <c r="B9" i="4"/>
  <c r="F8" i="4"/>
  <c r="E8" i="4"/>
  <c r="D7" i="4"/>
  <c r="C7" i="4"/>
  <c r="C29" i="4" s="1"/>
  <c r="B7" i="4"/>
  <c r="B29" i="4" s="1"/>
  <c r="F27" i="1"/>
  <c r="E27" i="1"/>
  <c r="F26" i="1"/>
  <c r="E26" i="1"/>
  <c r="D25" i="1"/>
  <c r="C25" i="1"/>
  <c r="B25" i="1"/>
  <c r="E25" i="1" s="1"/>
  <c r="E24" i="1"/>
  <c r="D23" i="1"/>
  <c r="C23" i="1"/>
  <c r="B23" i="1"/>
  <c r="F21" i="1"/>
  <c r="E21" i="1"/>
  <c r="F20" i="1"/>
  <c r="E20" i="1"/>
  <c r="F19" i="1"/>
  <c r="E19" i="1"/>
  <c r="F18" i="1"/>
  <c r="E18" i="1"/>
  <c r="D17" i="1"/>
  <c r="F17" i="1" s="1"/>
  <c r="C17" i="1"/>
  <c r="B17" i="1"/>
  <c r="F16" i="1"/>
  <c r="E16" i="1"/>
  <c r="F15" i="1"/>
  <c r="E15" i="1"/>
  <c r="D14" i="1"/>
  <c r="F14" i="1" s="1"/>
  <c r="C14" i="1"/>
  <c r="B14" i="1"/>
  <c r="F13" i="1"/>
  <c r="E13" i="1"/>
  <c r="F12" i="1"/>
  <c r="E12" i="1"/>
  <c r="D11" i="1"/>
  <c r="C11" i="1"/>
  <c r="B11" i="1"/>
  <c r="F10" i="1"/>
  <c r="E10" i="1"/>
  <c r="E9" i="1"/>
  <c r="D9" i="1"/>
  <c r="C9" i="1"/>
  <c r="B9" i="1"/>
  <c r="F8" i="1"/>
  <c r="E8" i="1"/>
  <c r="D7" i="1"/>
  <c r="C7" i="1"/>
  <c r="B7" i="1"/>
  <c r="B29" i="1" s="1"/>
  <c r="F7" i="11" l="1"/>
  <c r="E11" i="11"/>
  <c r="D32" i="11"/>
  <c r="F32" i="11" s="1"/>
  <c r="F17" i="11"/>
  <c r="E7" i="11"/>
  <c r="F17" i="10"/>
  <c r="C17" i="10"/>
  <c r="E17" i="10" s="1"/>
  <c r="F19" i="10"/>
  <c r="E7" i="10"/>
  <c r="E9" i="10"/>
  <c r="C14" i="10"/>
  <c r="F14" i="10" s="1"/>
  <c r="E26" i="10"/>
  <c r="F7" i="10"/>
  <c r="C11" i="10"/>
  <c r="F11" i="9"/>
  <c r="F25" i="9"/>
  <c r="E7" i="9"/>
  <c r="D31" i="9"/>
  <c r="F31" i="9" s="1"/>
  <c r="F17" i="9"/>
  <c r="E7" i="7"/>
  <c r="E17" i="7"/>
  <c r="D31" i="7"/>
  <c r="F31" i="7" s="1"/>
  <c r="F25" i="7"/>
  <c r="F11" i="7"/>
  <c r="B31" i="8"/>
  <c r="F17" i="8"/>
  <c r="C31" i="8"/>
  <c r="E23" i="8"/>
  <c r="F9" i="8"/>
  <c r="E14" i="8"/>
  <c r="E25" i="8"/>
  <c r="F11" i="8"/>
  <c r="F25" i="8"/>
  <c r="E7" i="8"/>
  <c r="E17" i="8"/>
  <c r="D31" i="8"/>
  <c r="F31" i="8" s="1"/>
  <c r="D31" i="6"/>
  <c r="E11" i="6"/>
  <c r="F14" i="6"/>
  <c r="C31" i="6"/>
  <c r="E31" i="6" s="1"/>
  <c r="B31" i="6"/>
  <c r="E9" i="6"/>
  <c r="E23" i="6"/>
  <c r="E25" i="6"/>
  <c r="F25" i="6"/>
  <c r="F7" i="6"/>
  <c r="F17" i="6"/>
  <c r="E7" i="6"/>
  <c r="F9" i="5"/>
  <c r="F14" i="5"/>
  <c r="B29" i="5"/>
  <c r="E11" i="5"/>
  <c r="E17" i="5"/>
  <c r="E9" i="5"/>
  <c r="F17" i="5"/>
  <c r="F11" i="5"/>
  <c r="E14" i="5"/>
  <c r="E25" i="5"/>
  <c r="F7" i="5"/>
  <c r="D29" i="5"/>
  <c r="F29" i="5" s="1"/>
  <c r="E7" i="5"/>
  <c r="F7" i="4"/>
  <c r="F11" i="4"/>
  <c r="F9" i="4"/>
  <c r="F17" i="4"/>
  <c r="E9" i="4"/>
  <c r="E14" i="4"/>
  <c r="E25" i="4"/>
  <c r="D29" i="4"/>
  <c r="F29" i="4" s="1"/>
  <c r="E7" i="4"/>
  <c r="C29" i="1"/>
  <c r="E14" i="1"/>
  <c r="D29" i="1"/>
  <c r="E17" i="1"/>
  <c r="E23" i="1"/>
  <c r="F9" i="1"/>
  <c r="F11" i="1"/>
  <c r="F29" i="1"/>
  <c r="F25" i="1"/>
  <c r="E7" i="1"/>
  <c r="F7" i="1"/>
  <c r="E11" i="1"/>
  <c r="E32" i="11" l="1"/>
  <c r="C31" i="10"/>
  <c r="E11" i="10"/>
  <c r="F11" i="10"/>
  <c r="E14" i="10"/>
  <c r="E31" i="9"/>
  <c r="E31" i="7"/>
  <c r="E31" i="8"/>
  <c r="F31" i="6"/>
  <c r="E29" i="5"/>
  <c r="E29" i="4"/>
  <c r="F31" i="10" l="1"/>
  <c r="E31" i="10"/>
</calcChain>
</file>

<file path=xl/sharedStrings.xml><?xml version="1.0" encoding="utf-8"?>
<sst xmlns="http://schemas.openxmlformats.org/spreadsheetml/2006/main" count="623" uniqueCount="60">
  <si>
    <t>EJERCICIO: 2.014</t>
  </si>
  <si>
    <t xml:space="preserve">           (Euros) (**)</t>
  </si>
  <si>
    <t>PREVISTO</t>
  </si>
  <si>
    <t>MODIFICA-CIONES</t>
  </si>
  <si>
    <t>REALIZADO</t>
  </si>
  <si>
    <t>DESVIACIÓN ABSOLUTA</t>
  </si>
  <si>
    <t>% REALIZADO SOBRE PREVISTO Y MODIFICACIONES</t>
  </si>
  <si>
    <t>Autorizadas desviaciones (SI/NO)</t>
  </si>
  <si>
    <t>CAUSA DESVIACIÓN</t>
  </si>
  <si>
    <t>(DATOS P.G.CAC.)</t>
  </si>
  <si>
    <t xml:space="preserve"> (1)</t>
  </si>
  <si>
    <t>(2)</t>
  </si>
  <si>
    <t>(3)</t>
  </si>
  <si>
    <t>(4)</t>
  </si>
  <si>
    <t>NO</t>
  </si>
  <si>
    <t>Amortización del inmovilizado</t>
  </si>
  <si>
    <t>Ingresos financieros</t>
  </si>
  <si>
    <t>(**)      La Unidad monetaria deber ser en euros.</t>
  </si>
  <si>
    <t>(1)     Los importes de esta columna deben ser los del presupuesto individual aprobado en la Ley de Presupuestos Generales de la CAC. En caso de que no se hubiese aprobado presupuesto o</t>
  </si>
  <si>
    <t xml:space="preserve">           que el presupuesto de la entidad esté incluido en un consolidado no se cumplimentará este cuadro.</t>
  </si>
  <si>
    <t>(2)   Solo se incluirán las modificaciones aprobadas de acuerdo con la normativa vigente</t>
  </si>
  <si>
    <t>(4)  Los importes de esta columna deben ser los correspondientes a la diferencia entre "Presupuestos" menos "Realizado" menos "Modificaciones".</t>
  </si>
  <si>
    <t>EJERCICIO: 2.015</t>
  </si>
  <si>
    <t>EJERCICIO: 2.016</t>
  </si>
  <si>
    <t>EJERCICIO: 2.017</t>
  </si>
  <si>
    <t>EJERCICIO: 2.018</t>
  </si>
  <si>
    <t>EJERCICIO: 2.019</t>
  </si>
  <si>
    <t>Gastos financieros</t>
  </si>
  <si>
    <t>Importe neto de la cifra de negocios</t>
  </si>
  <si>
    <t>Prestaciones de servicios</t>
  </si>
  <si>
    <t>Aprovisionamientos</t>
  </si>
  <si>
    <t>Trabajos realizados por otras empresas</t>
  </si>
  <si>
    <t>Otros ingresos de explotación</t>
  </si>
  <si>
    <t>Ingresos accesorios y otros de gestión corriente</t>
  </si>
  <si>
    <t>Subvenciones de explotación incorporadas al resultado</t>
  </si>
  <si>
    <t>Gastos de personal</t>
  </si>
  <si>
    <t>Sueldos, salarios y asimilados</t>
  </si>
  <si>
    <t>Cargas sociales</t>
  </si>
  <si>
    <t>Otros gastos de explotación</t>
  </si>
  <si>
    <t>Servicios exteriores</t>
  </si>
  <si>
    <t>Tributos</t>
  </si>
  <si>
    <t>Imputación de subvenciones de inmovilizado</t>
  </si>
  <si>
    <t>Exceso de provisiones</t>
  </si>
  <si>
    <t>Deterioro y resultado por enajenaciones</t>
  </si>
  <si>
    <t>Otros resultados</t>
  </si>
  <si>
    <t>De valores negociables y otros instrumentos financieros</t>
  </si>
  <si>
    <t>Por deudas con terceros</t>
  </si>
  <si>
    <t>Diferencias de cambio</t>
  </si>
  <si>
    <t>RESULTADO DEL EJERCICIO</t>
  </si>
  <si>
    <t>LIQUIDACIÓN DEL PRESUPUESTO DE EXPLOTACIÓN</t>
  </si>
  <si>
    <t>PRESUPUESTO DE EXPLOTACIÓN</t>
  </si>
  <si>
    <t>Cuenta de Pérdidas y Ganancias</t>
  </si>
  <si>
    <t>Desviación superior a la máxima (SI/NO)</t>
  </si>
  <si>
    <t>EJERCICIO: 2.020</t>
  </si>
  <si>
    <t>(3)  Los importes de esta columna deben ser los correspondientes a la cuenta de pérdidas y ganancias incluido en las Cuentas Anuales aprobadas para el correspondiente año.</t>
  </si>
  <si>
    <t>EJERCICIO: 2.021</t>
  </si>
  <si>
    <t>(3)  Los importes de esta columna deben ser los correspondiebtes a la cuenta de pérdidas y ganancias incluido en las Cuentas Anuales aprobadas para el correspondiente año.</t>
  </si>
  <si>
    <t>EJERCICIO: 2.022</t>
  </si>
  <si>
    <t>SI</t>
  </si>
  <si>
    <t>Pérdidas deterioro y var op comerciales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</si>
</sst>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3" fillId="0" borderId="0" xfId="0" applyFont="1"/>
    <xf numFmtId="0" fontId="1" fillId="0" borderId="11" xfId="0" applyFon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8" xfId="0" applyFont="1" applyFill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2" fontId="2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2" fontId="7" fillId="0" borderId="11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/>
      <protection locked="0"/>
    </xf>
    <xf numFmtId="4" fontId="8" fillId="0" borderId="11" xfId="0" applyNumberFormat="1" applyFont="1" applyBorder="1" applyAlignment="1" applyProtection="1">
      <alignment horizontal="right"/>
      <protection locked="0"/>
    </xf>
    <xf numFmtId="2" fontId="8" fillId="0" borderId="11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49" fontId="9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8" fillId="0" borderId="12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8" fillId="0" borderId="11" xfId="0" applyFont="1" applyBorder="1" applyProtection="1"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2">
    <cellStyle name="Normal" xfId="0" builtinId="0"/>
    <cellStyle name="Normal 2" xfId="1" xr:uid="{0FE1998F-1C87-4B71-83D9-5D67A6693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D2362-229E-48EB-940C-A65E2A8C10A8}">
  <sheetPr>
    <pageSetUpPr fitToPage="1"/>
  </sheetPr>
  <dimension ref="A1:J42"/>
  <sheetViews>
    <sheetView tabSelected="1" view="pageLayout" zoomScaleNormal="100" workbookViewId="0">
      <selection activeCell="A34" sqref="A34"/>
    </sheetView>
  </sheetViews>
  <sheetFormatPr baseColWidth="10" defaultColWidth="9.140625" defaultRowHeight="12.75" x14ac:dyDescent="0.2"/>
  <cols>
    <col min="1" max="1" width="41.85546875" style="22" bestFit="1" customWidth="1"/>
    <col min="2" max="2" width="16.42578125" style="22" customWidth="1"/>
    <col min="3" max="3" width="15.28515625" style="22" customWidth="1"/>
    <col min="4" max="4" width="15.42578125" style="22" customWidth="1"/>
    <col min="5" max="5" width="12.28515625" style="22" bestFit="1" customWidth="1"/>
    <col min="6" max="6" width="17.7109375" style="22" customWidth="1"/>
    <col min="7" max="7" width="13.42578125" style="14" customWidth="1"/>
    <col min="8" max="8" width="12.140625" style="22" customWidth="1"/>
    <col min="9" max="9" width="9.140625" style="22"/>
    <col min="10" max="10" width="7.7109375" style="22" customWidth="1"/>
    <col min="11" max="16384" width="9.140625" style="1"/>
  </cols>
  <sheetData>
    <row r="1" spans="1:10" ht="15.75" thickBot="1" x14ac:dyDescent="0.2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x14ac:dyDescent="0.2">
      <c r="A2" s="18" t="s">
        <v>57</v>
      </c>
      <c r="B2" s="19"/>
      <c r="C2" s="19"/>
      <c r="D2" s="19"/>
      <c r="E2" s="19"/>
      <c r="F2" s="19"/>
      <c r="G2" s="13"/>
      <c r="H2" s="19"/>
      <c r="I2" s="19"/>
      <c r="J2" s="19"/>
    </row>
    <row r="3" spans="1:10" x14ac:dyDescent="0.2">
      <c r="A3" s="18"/>
      <c r="B3" s="19"/>
      <c r="C3" s="19"/>
      <c r="D3" s="19"/>
      <c r="E3" s="19"/>
      <c r="F3" s="19"/>
      <c r="G3" s="13"/>
      <c r="H3" s="19"/>
      <c r="I3" s="58" t="s">
        <v>1</v>
      </c>
      <c r="J3" s="59"/>
    </row>
    <row r="4" spans="1:10" x14ac:dyDescent="0.2">
      <c r="A4" s="15" t="s">
        <v>50</v>
      </c>
      <c r="B4" s="37" t="s">
        <v>2</v>
      </c>
      <c r="C4" s="60" t="s">
        <v>3</v>
      </c>
      <c r="D4" s="62" t="s">
        <v>4</v>
      </c>
      <c r="E4" s="60" t="s">
        <v>5</v>
      </c>
      <c r="F4" s="60" t="s">
        <v>6</v>
      </c>
      <c r="G4" s="60" t="s">
        <v>52</v>
      </c>
      <c r="H4" s="60" t="s">
        <v>7</v>
      </c>
      <c r="I4" s="68" t="s">
        <v>8</v>
      </c>
      <c r="J4" s="69"/>
    </row>
    <row r="5" spans="1:10" x14ac:dyDescent="0.2">
      <c r="A5" s="16" t="s">
        <v>51</v>
      </c>
      <c r="B5" s="38" t="s">
        <v>9</v>
      </c>
      <c r="C5" s="61"/>
      <c r="D5" s="63"/>
      <c r="E5" s="64"/>
      <c r="F5" s="65"/>
      <c r="G5" s="61"/>
      <c r="H5" s="61"/>
      <c r="I5" s="70"/>
      <c r="J5" s="71"/>
    </row>
    <row r="6" spans="1:10" x14ac:dyDescent="0.2">
      <c r="A6" s="20"/>
      <c r="B6" s="39" t="s">
        <v>10</v>
      </c>
      <c r="C6" s="39" t="s">
        <v>11</v>
      </c>
      <c r="D6" s="39" t="s">
        <v>12</v>
      </c>
      <c r="E6" s="39" t="s">
        <v>13</v>
      </c>
      <c r="F6" s="66"/>
      <c r="G6" s="67"/>
      <c r="H6" s="67"/>
      <c r="I6" s="72"/>
      <c r="J6" s="73"/>
    </row>
    <row r="7" spans="1:10" customFormat="1" ht="15" x14ac:dyDescent="0.25">
      <c r="A7" s="40" t="s">
        <v>28</v>
      </c>
      <c r="B7" s="30">
        <f>B8</f>
        <v>130000</v>
      </c>
      <c r="C7" s="30">
        <f>C8</f>
        <v>0</v>
      </c>
      <c r="D7" s="30">
        <f>D8</f>
        <v>230000</v>
      </c>
      <c r="E7" s="30">
        <f t="shared" ref="E7:E22" si="0">B7-D7+C7</f>
        <v>-100000</v>
      </c>
      <c r="F7" s="31">
        <f>(D7/(B7+C7))*100</f>
        <v>176.92307692307691</v>
      </c>
      <c r="G7" s="32" t="s">
        <v>14</v>
      </c>
      <c r="H7" s="36"/>
      <c r="I7" s="41"/>
      <c r="J7" s="42"/>
    </row>
    <row r="8" spans="1:10" customFormat="1" ht="15" x14ac:dyDescent="0.25">
      <c r="A8" s="43" t="s">
        <v>29</v>
      </c>
      <c r="B8" s="33">
        <v>130000</v>
      </c>
      <c r="C8" s="33">
        <v>0</v>
      </c>
      <c r="D8" s="33">
        <v>230000</v>
      </c>
      <c r="E8" s="33">
        <f t="shared" si="0"/>
        <v>-100000</v>
      </c>
      <c r="F8" s="34">
        <f>(D8/(B8+C8))*100</f>
        <v>176.92307692307691</v>
      </c>
      <c r="G8" s="32" t="s">
        <v>14</v>
      </c>
      <c r="H8" s="36"/>
      <c r="I8" s="41"/>
      <c r="J8" s="42"/>
    </row>
    <row r="9" spans="1:10" customFormat="1" ht="15" x14ac:dyDescent="0.25">
      <c r="A9" s="44" t="s">
        <v>30</v>
      </c>
      <c r="B9" s="30">
        <f>B10</f>
        <v>-18457495.350000001</v>
      </c>
      <c r="C9" s="30">
        <f>C10</f>
        <v>0</v>
      </c>
      <c r="D9" s="30">
        <f>D10</f>
        <v>-42448526.82</v>
      </c>
      <c r="E9" s="30">
        <f t="shared" si="0"/>
        <v>23991031.469999999</v>
      </c>
      <c r="F9" s="31">
        <f t="shared" ref="F9:F21" si="1">(D9/(B9+C9))*100</f>
        <v>229.97988630131226</v>
      </c>
      <c r="G9" s="32" t="s">
        <v>58</v>
      </c>
      <c r="H9" s="36"/>
      <c r="I9" s="41"/>
      <c r="J9" s="42"/>
    </row>
    <row r="10" spans="1:10" customFormat="1" ht="15" x14ac:dyDescent="0.25">
      <c r="A10" s="45" t="s">
        <v>31</v>
      </c>
      <c r="B10" s="33">
        <v>-18457495.350000001</v>
      </c>
      <c r="C10" s="33">
        <v>0</v>
      </c>
      <c r="D10" s="33">
        <v>-42448526.82</v>
      </c>
      <c r="E10" s="33">
        <f t="shared" si="0"/>
        <v>23991031.469999999</v>
      </c>
      <c r="F10" s="34">
        <f t="shared" si="1"/>
        <v>229.97988630131226</v>
      </c>
      <c r="G10" s="32" t="s">
        <v>58</v>
      </c>
      <c r="H10" s="36"/>
      <c r="I10" s="41"/>
      <c r="J10" s="42"/>
    </row>
    <row r="11" spans="1:10" customFormat="1" ht="15" x14ac:dyDescent="0.25">
      <c r="A11" s="40" t="s">
        <v>32</v>
      </c>
      <c r="B11" s="30">
        <f>B12+B13</f>
        <v>19204798.149999999</v>
      </c>
      <c r="C11" s="30">
        <f>C12+C13</f>
        <v>0</v>
      </c>
      <c r="D11" s="30">
        <f>D12+D13</f>
        <v>43265038.199999996</v>
      </c>
      <c r="E11" s="30">
        <f t="shared" si="0"/>
        <v>-24060240.049999997</v>
      </c>
      <c r="F11" s="31">
        <f t="shared" si="1"/>
        <v>225.28244172147157</v>
      </c>
      <c r="G11" s="32" t="s">
        <v>58</v>
      </c>
      <c r="H11" s="36"/>
      <c r="I11" s="41"/>
      <c r="J11" s="42"/>
    </row>
    <row r="12" spans="1:10" customFormat="1" ht="15" x14ac:dyDescent="0.25">
      <c r="A12" s="43" t="s">
        <v>33</v>
      </c>
      <c r="B12" s="33">
        <v>444798.15</v>
      </c>
      <c r="C12" s="33"/>
      <c r="D12" s="33">
        <v>266604.71999999997</v>
      </c>
      <c r="E12" s="33">
        <f t="shared" si="0"/>
        <v>178193.43000000005</v>
      </c>
      <c r="F12" s="34">
        <f t="shared" si="1"/>
        <v>59.938360804783009</v>
      </c>
      <c r="G12" s="32" t="s">
        <v>14</v>
      </c>
      <c r="H12" s="36"/>
      <c r="I12" s="41"/>
      <c r="J12" s="42"/>
    </row>
    <row r="13" spans="1:10" customFormat="1" ht="15" x14ac:dyDescent="0.25">
      <c r="A13" s="35" t="s">
        <v>34</v>
      </c>
      <c r="B13" s="33">
        <v>18760000</v>
      </c>
      <c r="C13" s="33">
        <v>0</v>
      </c>
      <c r="D13" s="33">
        <v>42998433.479999997</v>
      </c>
      <c r="E13" s="33">
        <f t="shared" si="0"/>
        <v>-24238433.479999997</v>
      </c>
      <c r="F13" s="34">
        <f t="shared" si="1"/>
        <v>229.20273710021323</v>
      </c>
      <c r="G13" s="32" t="s">
        <v>58</v>
      </c>
      <c r="H13" s="36"/>
      <c r="I13" s="41"/>
      <c r="J13" s="42"/>
    </row>
    <row r="14" spans="1:10" customFormat="1" ht="15" x14ac:dyDescent="0.25">
      <c r="A14" s="46" t="s">
        <v>35</v>
      </c>
      <c r="B14" s="30">
        <f>B15+B16</f>
        <v>-2725045.6</v>
      </c>
      <c r="C14" s="30">
        <f>C15+C16</f>
        <v>0</v>
      </c>
      <c r="D14" s="30">
        <f>D15+D16</f>
        <v>-2851202.93</v>
      </c>
      <c r="E14" s="30">
        <f t="shared" si="0"/>
        <v>126157.33000000007</v>
      </c>
      <c r="F14" s="31">
        <f t="shared" si="1"/>
        <v>104.62954931836737</v>
      </c>
      <c r="G14" s="32" t="s">
        <v>14</v>
      </c>
      <c r="H14" s="36"/>
      <c r="I14" s="41"/>
      <c r="J14" s="42"/>
    </row>
    <row r="15" spans="1:10" customFormat="1" ht="15" x14ac:dyDescent="0.25">
      <c r="A15" s="35" t="s">
        <v>36</v>
      </c>
      <c r="B15" s="33">
        <v>-2048140.76</v>
      </c>
      <c r="C15" s="33">
        <v>0</v>
      </c>
      <c r="D15" s="33">
        <v>-2265962.75</v>
      </c>
      <c r="E15" s="33">
        <f t="shared" si="0"/>
        <v>217821.99</v>
      </c>
      <c r="F15" s="34">
        <f t="shared" si="1"/>
        <v>110.63510839948324</v>
      </c>
      <c r="G15" s="32" t="s">
        <v>58</v>
      </c>
      <c r="H15" s="36"/>
      <c r="I15" s="41"/>
      <c r="J15" s="42"/>
    </row>
    <row r="16" spans="1:10" customFormat="1" ht="15" x14ac:dyDescent="0.25">
      <c r="A16" s="35" t="s">
        <v>37</v>
      </c>
      <c r="B16" s="33">
        <v>-676904.84</v>
      </c>
      <c r="C16" s="33">
        <v>0</v>
      </c>
      <c r="D16" s="33">
        <v>-585240.18000000005</v>
      </c>
      <c r="E16" s="33">
        <f t="shared" si="0"/>
        <v>-91664.659999999916</v>
      </c>
      <c r="F16" s="34">
        <f t="shared" si="1"/>
        <v>86.458264946074266</v>
      </c>
      <c r="G16" s="32" t="s">
        <v>14</v>
      </c>
      <c r="H16" s="36"/>
      <c r="I16" s="41"/>
      <c r="J16" s="42"/>
    </row>
    <row r="17" spans="1:10" customFormat="1" ht="15" x14ac:dyDescent="0.25">
      <c r="A17" s="40" t="s">
        <v>38</v>
      </c>
      <c r="B17" s="30">
        <f>B18+B19</f>
        <v>-408467.47000000003</v>
      </c>
      <c r="C17" s="30">
        <f>C18+C19</f>
        <v>0</v>
      </c>
      <c r="D17" s="30">
        <f>D18+D19+D20</f>
        <v>-461135.80000000005</v>
      </c>
      <c r="E17" s="30">
        <f t="shared" si="0"/>
        <v>52668.330000000016</v>
      </c>
      <c r="F17" s="31">
        <f t="shared" si="1"/>
        <v>112.89413083494753</v>
      </c>
      <c r="G17" s="32" t="s">
        <v>14</v>
      </c>
      <c r="H17" s="41"/>
      <c r="I17" s="41"/>
      <c r="J17" s="42"/>
    </row>
    <row r="18" spans="1:10" customFormat="1" ht="15" x14ac:dyDescent="0.25">
      <c r="A18" s="43" t="s">
        <v>39</v>
      </c>
      <c r="B18" s="33">
        <v>-400224.02</v>
      </c>
      <c r="C18" s="33"/>
      <c r="D18" s="33">
        <v>-446210.5</v>
      </c>
      <c r="E18" s="33">
        <f t="shared" si="0"/>
        <v>45986.479999999981</v>
      </c>
      <c r="F18" s="34">
        <f t="shared" si="1"/>
        <v>111.49018492193447</v>
      </c>
      <c r="G18" s="32" t="s">
        <v>14</v>
      </c>
      <c r="H18" s="41"/>
      <c r="I18" s="41"/>
      <c r="J18" s="42"/>
    </row>
    <row r="19" spans="1:10" customFormat="1" ht="15" x14ac:dyDescent="0.25">
      <c r="A19" s="35" t="s">
        <v>40</v>
      </c>
      <c r="B19" s="33">
        <v>-8243.4500000000007</v>
      </c>
      <c r="C19" s="33">
        <v>0</v>
      </c>
      <c r="D19" s="33">
        <v>-8237.2099999999991</v>
      </c>
      <c r="E19" s="33">
        <f t="shared" si="0"/>
        <v>-6.2400000000016007</v>
      </c>
      <c r="F19" s="34">
        <f t="shared" si="1"/>
        <v>99.924303537960427</v>
      </c>
      <c r="G19" s="32" t="s">
        <v>14</v>
      </c>
      <c r="H19" s="36"/>
      <c r="I19" s="41"/>
      <c r="J19" s="42"/>
    </row>
    <row r="20" spans="1:10" customFormat="1" ht="15" x14ac:dyDescent="0.25">
      <c r="A20" s="35" t="s">
        <v>59</v>
      </c>
      <c r="B20" s="33">
        <v>0</v>
      </c>
      <c r="C20" s="33">
        <v>0</v>
      </c>
      <c r="D20" s="33">
        <v>-6688.09</v>
      </c>
      <c r="E20" s="33">
        <f t="shared" si="0"/>
        <v>6688.09</v>
      </c>
      <c r="F20" s="34">
        <v>100</v>
      </c>
      <c r="G20" s="32" t="s">
        <v>14</v>
      </c>
      <c r="H20" s="36"/>
      <c r="I20" s="41"/>
      <c r="J20" s="42"/>
    </row>
    <row r="21" spans="1:10" customFormat="1" ht="15" x14ac:dyDescent="0.25">
      <c r="A21" s="46" t="s">
        <v>15</v>
      </c>
      <c r="B21" s="30">
        <v>-143448.98000000001</v>
      </c>
      <c r="C21" s="30">
        <v>0</v>
      </c>
      <c r="D21" s="30">
        <v>-133832.51</v>
      </c>
      <c r="E21" s="30">
        <f t="shared" si="0"/>
        <v>-9616.4700000000012</v>
      </c>
      <c r="F21" s="31">
        <f t="shared" si="1"/>
        <v>93.296243723726718</v>
      </c>
      <c r="G21" s="32" t="s">
        <v>14</v>
      </c>
      <c r="H21" s="36"/>
      <c r="I21" s="41"/>
      <c r="J21" s="42"/>
    </row>
    <row r="22" spans="1:10" customFormat="1" ht="15" x14ac:dyDescent="0.25">
      <c r="A22" s="46" t="s">
        <v>41</v>
      </c>
      <c r="B22" s="30">
        <v>71771.25</v>
      </c>
      <c r="C22" s="30">
        <v>0</v>
      </c>
      <c r="D22" s="30">
        <v>71771.25</v>
      </c>
      <c r="E22" s="30">
        <f t="shared" si="0"/>
        <v>0</v>
      </c>
      <c r="F22" s="31">
        <f>(D22/(B22+C22))*100</f>
        <v>100</v>
      </c>
      <c r="G22" s="32" t="s">
        <v>14</v>
      </c>
      <c r="H22" s="36"/>
      <c r="I22" s="41"/>
      <c r="J22" s="42"/>
    </row>
    <row r="23" spans="1:10" customFormat="1" ht="15" x14ac:dyDescent="0.25">
      <c r="A23" s="46" t="s">
        <v>42</v>
      </c>
      <c r="B23" s="30"/>
      <c r="C23" s="30"/>
      <c r="D23" s="30"/>
      <c r="E23" s="30"/>
      <c r="F23" s="34"/>
      <c r="G23" s="32"/>
      <c r="H23" s="36"/>
      <c r="I23" s="41"/>
      <c r="J23" s="42"/>
    </row>
    <row r="24" spans="1:10" customFormat="1" ht="15" x14ac:dyDescent="0.25">
      <c r="A24" s="46" t="s">
        <v>43</v>
      </c>
      <c r="B24" s="30">
        <f>B25</f>
        <v>0</v>
      </c>
      <c r="C24" s="30">
        <f>C25</f>
        <v>0</v>
      </c>
      <c r="D24" s="30">
        <v>0</v>
      </c>
      <c r="E24" s="30">
        <f t="shared" ref="E24:E30" si="2">B24-D24+C24</f>
        <v>0</v>
      </c>
      <c r="F24" s="34">
        <v>0</v>
      </c>
      <c r="G24" s="32" t="s">
        <v>14</v>
      </c>
      <c r="H24" s="36"/>
      <c r="I24" s="41"/>
      <c r="J24" s="42"/>
    </row>
    <row r="25" spans="1:10" customFormat="1" ht="15" x14ac:dyDescent="0.25">
      <c r="A25" s="35" t="s">
        <v>44</v>
      </c>
      <c r="B25" s="30">
        <v>0</v>
      </c>
      <c r="C25" s="30">
        <v>0</v>
      </c>
      <c r="D25" s="30">
        <v>0.7</v>
      </c>
      <c r="E25" s="30">
        <f t="shared" si="2"/>
        <v>-0.7</v>
      </c>
      <c r="F25" s="31">
        <v>100</v>
      </c>
      <c r="G25" s="32" t="s">
        <v>14</v>
      </c>
      <c r="H25" s="36"/>
      <c r="I25" s="41"/>
      <c r="J25" s="42"/>
    </row>
    <row r="26" spans="1:10" customFormat="1" ht="15" x14ac:dyDescent="0.25">
      <c r="A26" s="46" t="s">
        <v>16</v>
      </c>
      <c r="B26" s="30">
        <f>B27</f>
        <v>0</v>
      </c>
      <c r="C26" s="30">
        <f>C27</f>
        <v>0</v>
      </c>
      <c r="D26" s="30">
        <f>D27</f>
        <v>0</v>
      </c>
      <c r="E26" s="30">
        <f t="shared" si="2"/>
        <v>0</v>
      </c>
      <c r="F26" s="34">
        <v>0</v>
      </c>
      <c r="G26" s="32" t="s">
        <v>14</v>
      </c>
      <c r="H26" s="36"/>
      <c r="I26" s="41"/>
      <c r="J26" s="42"/>
    </row>
    <row r="27" spans="1:10" customFormat="1" ht="15" x14ac:dyDescent="0.25">
      <c r="A27" s="35" t="s">
        <v>45</v>
      </c>
      <c r="B27" s="33">
        <v>0</v>
      </c>
      <c r="C27" s="33">
        <v>0</v>
      </c>
      <c r="D27" s="33">
        <v>0</v>
      </c>
      <c r="E27" s="33">
        <f t="shared" si="2"/>
        <v>0</v>
      </c>
      <c r="F27" s="34">
        <v>0</v>
      </c>
      <c r="G27" s="32" t="s">
        <v>14</v>
      </c>
      <c r="H27" s="36"/>
      <c r="I27" s="41"/>
      <c r="J27" s="42"/>
    </row>
    <row r="28" spans="1:10" customFormat="1" ht="15" x14ac:dyDescent="0.25">
      <c r="A28" s="46" t="s">
        <v>27</v>
      </c>
      <c r="B28" s="33">
        <v>0</v>
      </c>
      <c r="C28" s="33">
        <v>0</v>
      </c>
      <c r="D28" s="30">
        <f>D29</f>
        <v>0</v>
      </c>
      <c r="E28" s="30">
        <f t="shared" si="2"/>
        <v>0</v>
      </c>
      <c r="F28" s="34">
        <v>0</v>
      </c>
      <c r="G28" s="32" t="s">
        <v>14</v>
      </c>
      <c r="H28" s="36"/>
      <c r="I28" s="41"/>
      <c r="J28" s="42"/>
    </row>
    <row r="29" spans="1:10" customFormat="1" ht="15" x14ac:dyDescent="0.25">
      <c r="A29" s="35" t="s">
        <v>46</v>
      </c>
      <c r="B29" s="33">
        <v>0</v>
      </c>
      <c r="C29" s="33">
        <v>0</v>
      </c>
      <c r="D29" s="33">
        <v>0</v>
      </c>
      <c r="E29" s="33">
        <f t="shared" si="2"/>
        <v>0</v>
      </c>
      <c r="F29" s="34">
        <v>0</v>
      </c>
      <c r="G29" s="32" t="s">
        <v>14</v>
      </c>
      <c r="H29" s="36"/>
      <c r="I29" s="41"/>
      <c r="J29" s="42"/>
    </row>
    <row r="30" spans="1:10" customFormat="1" ht="15" x14ac:dyDescent="0.25">
      <c r="A30" s="46" t="s">
        <v>47</v>
      </c>
      <c r="B30" s="30">
        <v>0</v>
      </c>
      <c r="C30" s="30">
        <v>0</v>
      </c>
      <c r="D30" s="30">
        <v>-0.09</v>
      </c>
      <c r="E30" s="30">
        <f t="shared" si="2"/>
        <v>0.09</v>
      </c>
      <c r="F30" s="31">
        <v>100</v>
      </c>
      <c r="G30" s="32" t="s">
        <v>14</v>
      </c>
      <c r="H30" s="36"/>
      <c r="I30" s="41"/>
      <c r="J30" s="42"/>
    </row>
    <row r="31" spans="1:10" customFormat="1" ht="15" x14ac:dyDescent="0.25">
      <c r="A31" s="35"/>
      <c r="B31" s="33"/>
      <c r="C31" s="33"/>
      <c r="D31" s="33"/>
      <c r="E31" s="30"/>
      <c r="F31" s="34"/>
      <c r="G31" s="36"/>
      <c r="H31" s="36"/>
      <c r="I31" s="41"/>
      <c r="J31" s="42"/>
    </row>
    <row r="32" spans="1:10" customFormat="1" ht="15" x14ac:dyDescent="0.25">
      <c r="A32" s="46" t="s">
        <v>48</v>
      </c>
      <c r="B32" s="30">
        <f>B7+B9+B11+B14+B17+B21+B22+B23+B24+B26+B28+B30</f>
        <v>-2327888.0000000033</v>
      </c>
      <c r="C32" s="30">
        <f>C7+C9+C11+C14+C17+C21+C22+C23+C24+C26+C30</f>
        <v>0</v>
      </c>
      <c r="D32" s="30">
        <f>D7+D9+D11+D14+D17+D21+D22+D23+D24+D26+D28+D30+D25</f>
        <v>-2327888.0000000047</v>
      </c>
      <c r="E32" s="30">
        <f>B32-D32+C32</f>
        <v>1.3969838619232178E-9</v>
      </c>
      <c r="F32" s="31">
        <f>D32/(B32+C32)*100</f>
        <v>100.00000000000007</v>
      </c>
      <c r="G32" s="32" t="s">
        <v>14</v>
      </c>
      <c r="H32" s="36"/>
      <c r="I32" s="41"/>
      <c r="J32" s="42"/>
    </row>
    <row r="33" spans="1:10" customFormat="1" ht="15" x14ac:dyDescent="0.25">
      <c r="A33" s="40"/>
      <c r="B33" s="35"/>
      <c r="C33" s="35"/>
      <c r="D33" s="33"/>
      <c r="E33" s="35"/>
      <c r="F33" s="35"/>
      <c r="G33" s="36"/>
      <c r="H33" s="36"/>
      <c r="I33" s="41"/>
      <c r="J33" s="42"/>
    </row>
    <row r="34" spans="1:10" customFormat="1" ht="15" x14ac:dyDescent="0.25">
      <c r="A34" s="40"/>
      <c r="B34" s="47"/>
      <c r="C34" s="47"/>
      <c r="D34" s="33"/>
      <c r="E34" s="47"/>
      <c r="F34" s="47"/>
      <c r="G34" s="41"/>
      <c r="H34" s="41"/>
      <c r="I34" s="41"/>
      <c r="J34" s="42"/>
    </row>
    <row r="35" spans="1:10" customFormat="1" ht="15" x14ac:dyDescent="0.25">
      <c r="A35" s="40"/>
      <c r="B35" s="47"/>
      <c r="C35" s="47"/>
      <c r="D35" s="33"/>
      <c r="E35" s="47"/>
      <c r="F35" s="47"/>
      <c r="G35" s="41"/>
      <c r="H35" s="41"/>
      <c r="I35" s="41"/>
      <c r="J35" s="42"/>
    </row>
    <row r="36" spans="1:10" customFormat="1" ht="15" x14ac:dyDescent="0.25"/>
    <row r="37" spans="1:10" customFormat="1" ht="15" x14ac:dyDescent="0.25">
      <c r="A37" s="51" t="s">
        <v>17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10" customFormat="1" ht="15" x14ac:dyDescent="0.25">
      <c r="A38" s="51" t="s">
        <v>18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customFormat="1" ht="15" x14ac:dyDescent="0.25">
      <c r="A39" s="48" t="s">
        <v>19</v>
      </c>
      <c r="B39" s="48"/>
      <c r="C39" s="49"/>
      <c r="D39" s="49"/>
      <c r="E39" s="49"/>
      <c r="F39" s="50"/>
      <c r="G39" s="50"/>
      <c r="H39" s="50"/>
      <c r="I39" s="50"/>
      <c r="J39" s="50"/>
    </row>
    <row r="40" spans="1:10" customFormat="1" ht="15" x14ac:dyDescent="0.25">
      <c r="A40" s="51" t="s">
        <v>20</v>
      </c>
      <c r="B40" s="52"/>
      <c r="C40" s="52"/>
      <c r="D40" s="52"/>
      <c r="E40" s="52"/>
      <c r="F40" s="52"/>
      <c r="G40" s="52"/>
      <c r="H40" s="52"/>
      <c r="I40" s="52"/>
      <c r="J40" s="50"/>
    </row>
    <row r="41" spans="1:10" customFormat="1" ht="15" x14ac:dyDescent="0.25">
      <c r="A41" s="51" t="s">
        <v>56</v>
      </c>
      <c r="B41" s="52"/>
      <c r="C41" s="52"/>
      <c r="D41" s="52"/>
      <c r="E41" s="52"/>
      <c r="F41" s="52"/>
      <c r="G41" s="52"/>
      <c r="H41" s="52"/>
      <c r="I41" s="52"/>
      <c r="J41" s="50"/>
    </row>
    <row r="42" spans="1:10" customFormat="1" ht="15" x14ac:dyDescent="0.25">
      <c r="A42" s="53" t="s">
        <v>21</v>
      </c>
      <c r="B42" s="53"/>
      <c r="C42" s="53"/>
      <c r="D42" s="53"/>
      <c r="E42" s="53"/>
      <c r="F42" s="53"/>
      <c r="G42" s="53"/>
      <c r="H42" s="53"/>
      <c r="I42" s="53"/>
      <c r="J42" s="50"/>
    </row>
  </sheetData>
  <mergeCells count="14">
    <mergeCell ref="A37:J37"/>
    <mergeCell ref="A38:J38"/>
    <mergeCell ref="A40:I40"/>
    <mergeCell ref="A41:I41"/>
    <mergeCell ref="A42:I42"/>
    <mergeCell ref="A1:J1"/>
    <mergeCell ref="I3:J3"/>
    <mergeCell ref="C4:C5"/>
    <mergeCell ref="D4:D5"/>
    <mergeCell ref="E4:E5"/>
    <mergeCell ref="F4:F6"/>
    <mergeCell ref="G4:G6"/>
    <mergeCell ref="H4:H6"/>
    <mergeCell ref="I4:J6"/>
  </mergeCells>
  <pageMargins left="1.1023622047244095" right="0.70866141732283472" top="1.3385826771653544" bottom="0.74803149606299213" header="0.31496062992125984" footer="0.31496062992125984"/>
  <pageSetup paperSize="9" scale="73" orientation="landscape" r:id="rId1"/>
  <headerFooter>
    <oddHeader>&amp;L&amp;G&amp;R&amp;G</oddHeader>
    <oddFooter>&amp;RPägina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3BC4-6591-4F91-8F65-CCD12FEDE45D}">
  <sheetPr>
    <pageSetUpPr fitToPage="1"/>
  </sheetPr>
  <dimension ref="A1:J42"/>
  <sheetViews>
    <sheetView view="pageLayout" zoomScaleNormal="100" workbookViewId="0">
      <selection activeCell="A9" sqref="A9"/>
    </sheetView>
  </sheetViews>
  <sheetFormatPr baseColWidth="10" defaultColWidth="9.140625" defaultRowHeight="12.75" x14ac:dyDescent="0.2"/>
  <cols>
    <col min="1" max="1" width="41.85546875" style="22" bestFit="1" customWidth="1"/>
    <col min="2" max="2" width="16.42578125" style="22" customWidth="1"/>
    <col min="3" max="3" width="15.28515625" style="22" customWidth="1"/>
    <col min="4" max="4" width="15.42578125" style="22" customWidth="1"/>
    <col min="5" max="5" width="12.28515625" style="22" bestFit="1" customWidth="1"/>
    <col min="6" max="6" width="17.7109375" style="22" customWidth="1"/>
    <col min="7" max="7" width="13.42578125" style="14" customWidth="1"/>
    <col min="8" max="8" width="12.140625" style="22" customWidth="1"/>
    <col min="9" max="9" width="9.140625" style="22"/>
    <col min="10" max="10" width="7.7109375" style="22" customWidth="1"/>
    <col min="11" max="16384" width="9.140625" style="1"/>
  </cols>
  <sheetData>
    <row r="1" spans="1:10" ht="15.75" thickBot="1" x14ac:dyDescent="0.2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x14ac:dyDescent="0.2">
      <c r="A2" s="18" t="s">
        <v>55</v>
      </c>
      <c r="B2" s="19"/>
      <c r="C2" s="19"/>
      <c r="D2" s="19"/>
      <c r="E2" s="19"/>
      <c r="F2" s="19"/>
      <c r="G2" s="13"/>
      <c r="H2" s="19"/>
      <c r="I2" s="19"/>
      <c r="J2" s="19"/>
    </row>
    <row r="3" spans="1:10" x14ac:dyDescent="0.2">
      <c r="A3" s="18"/>
      <c r="B3" s="19"/>
      <c r="C3" s="19"/>
      <c r="D3" s="19"/>
      <c r="E3" s="19"/>
      <c r="F3" s="19"/>
      <c r="G3" s="13"/>
      <c r="H3" s="19"/>
      <c r="I3" s="58" t="s">
        <v>1</v>
      </c>
      <c r="J3" s="59"/>
    </row>
    <row r="4" spans="1:10" x14ac:dyDescent="0.2">
      <c r="A4" s="15" t="s">
        <v>50</v>
      </c>
      <c r="B4" s="37" t="s">
        <v>2</v>
      </c>
      <c r="C4" s="60" t="s">
        <v>3</v>
      </c>
      <c r="D4" s="62" t="s">
        <v>4</v>
      </c>
      <c r="E4" s="60" t="s">
        <v>5</v>
      </c>
      <c r="F4" s="60" t="s">
        <v>6</v>
      </c>
      <c r="G4" s="60" t="s">
        <v>52</v>
      </c>
      <c r="H4" s="60" t="s">
        <v>7</v>
      </c>
      <c r="I4" s="68" t="s">
        <v>8</v>
      </c>
      <c r="J4" s="69"/>
    </row>
    <row r="5" spans="1:10" x14ac:dyDescent="0.2">
      <c r="A5" s="16" t="s">
        <v>51</v>
      </c>
      <c r="B5" s="38" t="s">
        <v>9</v>
      </c>
      <c r="C5" s="61"/>
      <c r="D5" s="63"/>
      <c r="E5" s="64"/>
      <c r="F5" s="65"/>
      <c r="G5" s="61"/>
      <c r="H5" s="61"/>
      <c r="I5" s="70"/>
      <c r="J5" s="71"/>
    </row>
    <row r="6" spans="1:10" x14ac:dyDescent="0.2">
      <c r="A6" s="20"/>
      <c r="B6" s="39" t="s">
        <v>10</v>
      </c>
      <c r="C6" s="39" t="s">
        <v>11</v>
      </c>
      <c r="D6" s="39" t="s">
        <v>12</v>
      </c>
      <c r="E6" s="39" t="s">
        <v>13</v>
      </c>
      <c r="F6" s="66"/>
      <c r="G6" s="67"/>
      <c r="H6" s="67"/>
      <c r="I6" s="72"/>
      <c r="J6" s="73"/>
    </row>
    <row r="7" spans="1:10" customFormat="1" ht="15" x14ac:dyDescent="0.25">
      <c r="A7" s="40" t="s">
        <v>28</v>
      </c>
      <c r="B7" s="30">
        <f>B8</f>
        <v>120434</v>
      </c>
      <c r="C7" s="30">
        <f>C8</f>
        <v>113914.5</v>
      </c>
      <c r="D7" s="30">
        <f>D8</f>
        <v>236170.83</v>
      </c>
      <c r="E7" s="30">
        <f t="shared" ref="E7:E21" si="0">B7-D7+C7</f>
        <v>-1822.3299999999872</v>
      </c>
      <c r="F7" s="31">
        <f t="shared" ref="F7:F21" si="1">D7/(B7+C7)*100</f>
        <v>100.77761538904666</v>
      </c>
      <c r="G7" s="32" t="s">
        <v>14</v>
      </c>
      <c r="H7" s="36"/>
      <c r="I7" s="41"/>
      <c r="J7" s="42"/>
    </row>
    <row r="8" spans="1:10" customFormat="1" ht="15" x14ac:dyDescent="0.25">
      <c r="A8" s="43" t="s">
        <v>29</v>
      </c>
      <c r="B8" s="33">
        <v>120434</v>
      </c>
      <c r="C8" s="33">
        <f>113914.5</f>
        <v>113914.5</v>
      </c>
      <c r="D8" s="33">
        <v>236170.83</v>
      </c>
      <c r="E8" s="33">
        <f t="shared" si="0"/>
        <v>-1822.3299999999872</v>
      </c>
      <c r="F8" s="34">
        <f t="shared" si="1"/>
        <v>100.77761538904666</v>
      </c>
      <c r="G8" s="32" t="s">
        <v>14</v>
      </c>
      <c r="H8" s="36"/>
      <c r="I8" s="41"/>
      <c r="J8" s="42"/>
    </row>
    <row r="9" spans="1:10" customFormat="1" ht="15" x14ac:dyDescent="0.25">
      <c r="A9" s="44" t="s">
        <v>30</v>
      </c>
      <c r="B9" s="30">
        <f>B10</f>
        <v>-26867310.260000002</v>
      </c>
      <c r="C9" s="30">
        <f>C10</f>
        <v>-30162018.110000003</v>
      </c>
      <c r="D9" s="30">
        <f>D10</f>
        <v>-40679814.469999999</v>
      </c>
      <c r="E9" s="30">
        <f t="shared" si="0"/>
        <v>-16349513.900000006</v>
      </c>
      <c r="F9" s="31">
        <f t="shared" si="1"/>
        <v>71.331393219421841</v>
      </c>
      <c r="G9" s="32" t="s">
        <v>14</v>
      </c>
      <c r="H9" s="36"/>
      <c r="I9" s="41"/>
      <c r="J9" s="42"/>
    </row>
    <row r="10" spans="1:10" customFormat="1" ht="15" x14ac:dyDescent="0.25">
      <c r="A10" s="45" t="s">
        <v>31</v>
      </c>
      <c r="B10" s="33">
        <v>-26867310.260000002</v>
      </c>
      <c r="C10" s="33">
        <f>-9163525.63-10400000-10598492.48</f>
        <v>-30162018.110000003</v>
      </c>
      <c r="D10" s="33">
        <v>-40679814.469999999</v>
      </c>
      <c r="E10" s="33">
        <f t="shared" si="0"/>
        <v>-16349513.900000006</v>
      </c>
      <c r="F10" s="34">
        <f t="shared" si="1"/>
        <v>71.331393219421841</v>
      </c>
      <c r="G10" s="32" t="s">
        <v>14</v>
      </c>
      <c r="H10" s="36"/>
      <c r="I10" s="41"/>
      <c r="J10" s="42"/>
    </row>
    <row r="11" spans="1:10" customFormat="1" ht="15" x14ac:dyDescent="0.25">
      <c r="A11" s="40" t="s">
        <v>32</v>
      </c>
      <c r="B11" s="30">
        <f>B12+B13</f>
        <v>27272521.34</v>
      </c>
      <c r="C11" s="30">
        <f>C12+C13</f>
        <v>30529320.079999998</v>
      </c>
      <c r="D11" s="30">
        <f>D12+D13</f>
        <v>41072151.990000002</v>
      </c>
      <c r="E11" s="30">
        <f t="shared" si="0"/>
        <v>16729689.429999996</v>
      </c>
      <c r="F11" s="31">
        <f t="shared" si="1"/>
        <v>71.056822725700627</v>
      </c>
      <c r="G11" s="32" t="s">
        <v>14</v>
      </c>
      <c r="H11" s="36"/>
      <c r="I11" s="41"/>
      <c r="J11" s="42"/>
    </row>
    <row r="12" spans="1:10" customFormat="1" ht="15" x14ac:dyDescent="0.25">
      <c r="A12" s="43" t="s">
        <v>33</v>
      </c>
      <c r="B12" s="33">
        <v>143160.34</v>
      </c>
      <c r="C12" s="33"/>
      <c r="D12" s="33">
        <v>118400.67</v>
      </c>
      <c r="E12" s="33">
        <f t="shared" si="0"/>
        <v>24759.67</v>
      </c>
      <c r="F12" s="34">
        <f t="shared" si="1"/>
        <v>82.704937694336294</v>
      </c>
      <c r="G12" s="32" t="s">
        <v>14</v>
      </c>
      <c r="H12" s="36"/>
      <c r="I12" s="41"/>
      <c r="J12" s="42"/>
    </row>
    <row r="13" spans="1:10" customFormat="1" ht="15" x14ac:dyDescent="0.25">
      <c r="A13" s="35" t="s">
        <v>34</v>
      </c>
      <c r="B13" s="33">
        <v>27129361</v>
      </c>
      <c r="C13" s="33">
        <f>9489320.08+10400000+10640000</f>
        <v>30529320.079999998</v>
      </c>
      <c r="D13" s="33">
        <v>40953751.32</v>
      </c>
      <c r="E13" s="33">
        <f t="shared" si="0"/>
        <v>16704929.759999998</v>
      </c>
      <c r="F13" s="34">
        <f t="shared" si="1"/>
        <v>71.027901701701566</v>
      </c>
      <c r="G13" s="32" t="s">
        <v>14</v>
      </c>
      <c r="H13" s="36"/>
      <c r="I13" s="41"/>
      <c r="J13" s="42"/>
    </row>
    <row r="14" spans="1:10" customFormat="1" ht="15" x14ac:dyDescent="0.25">
      <c r="A14" s="46" t="s">
        <v>35</v>
      </c>
      <c r="B14" s="30">
        <f>B15+B16</f>
        <v>-2397087.19</v>
      </c>
      <c r="C14" s="30">
        <f>C15+C16</f>
        <v>-462003.23</v>
      </c>
      <c r="D14" s="30">
        <f>D15+D16</f>
        <v>-2429649.7799999998</v>
      </c>
      <c r="E14" s="30">
        <f t="shared" si="0"/>
        <v>-429440.64000000013</v>
      </c>
      <c r="F14" s="31">
        <f t="shared" si="1"/>
        <v>84.979816063319873</v>
      </c>
      <c r="G14" s="32" t="s">
        <v>14</v>
      </c>
      <c r="H14" s="36"/>
      <c r="I14" s="41"/>
      <c r="J14" s="42"/>
    </row>
    <row r="15" spans="1:10" customFormat="1" ht="15" x14ac:dyDescent="0.25">
      <c r="A15" s="35" t="s">
        <v>36</v>
      </c>
      <c r="B15" s="33">
        <v>-1805740.52</v>
      </c>
      <c r="C15" s="33">
        <f>-227840.76-115462.74</f>
        <v>-343303.5</v>
      </c>
      <c r="D15" s="33">
        <v>-1928693.19</v>
      </c>
      <c r="E15" s="33">
        <f t="shared" si="0"/>
        <v>-220350.83000000007</v>
      </c>
      <c r="F15" s="34">
        <f t="shared" si="1"/>
        <v>89.746565079667377</v>
      </c>
      <c r="G15" s="32" t="s">
        <v>14</v>
      </c>
      <c r="H15" s="36"/>
      <c r="I15" s="41"/>
      <c r="J15" s="42"/>
    </row>
    <row r="16" spans="1:10" customFormat="1" ht="15" x14ac:dyDescent="0.25">
      <c r="A16" s="35" t="s">
        <v>37</v>
      </c>
      <c r="B16" s="33">
        <v>-591346.67000000004</v>
      </c>
      <c r="C16" s="33">
        <f>-78740.45-39959.28</f>
        <v>-118699.73</v>
      </c>
      <c r="D16" s="33">
        <v>-500956.59</v>
      </c>
      <c r="E16" s="33">
        <f t="shared" si="0"/>
        <v>-209089.81</v>
      </c>
      <c r="F16" s="34">
        <f t="shared" si="1"/>
        <v>70.552655432095705</v>
      </c>
      <c r="G16" s="32" t="s">
        <v>14</v>
      </c>
      <c r="H16" s="36"/>
      <c r="I16" s="41"/>
      <c r="J16" s="42"/>
    </row>
    <row r="17" spans="1:10" customFormat="1" ht="15" x14ac:dyDescent="0.25">
      <c r="A17" s="40" t="s">
        <v>38</v>
      </c>
      <c r="B17" s="30">
        <f>B18+B19</f>
        <v>-351612.52999999997</v>
      </c>
      <c r="C17" s="30">
        <f>C18+C19</f>
        <v>-10564.78</v>
      </c>
      <c r="D17" s="30">
        <f>D18+D19</f>
        <v>-416641.24</v>
      </c>
      <c r="E17" s="30">
        <f t="shared" si="0"/>
        <v>54463.930000000022</v>
      </c>
      <c r="F17" s="31">
        <f t="shared" si="1"/>
        <v>115.03791885803116</v>
      </c>
      <c r="G17" s="32" t="s">
        <v>14</v>
      </c>
      <c r="H17" s="41"/>
      <c r="I17" s="41"/>
      <c r="J17" s="42"/>
    </row>
    <row r="18" spans="1:10" customFormat="1" ht="15" x14ac:dyDescent="0.25">
      <c r="A18" s="43" t="s">
        <v>39</v>
      </c>
      <c r="B18" s="33">
        <v>-343315.23</v>
      </c>
      <c r="C18" s="33"/>
      <c r="D18" s="33">
        <v>-408224.02</v>
      </c>
      <c r="E18" s="33">
        <f t="shared" si="0"/>
        <v>64908.790000000037</v>
      </c>
      <c r="F18" s="34">
        <f t="shared" si="1"/>
        <v>118.90646971880625</v>
      </c>
      <c r="G18" s="32" t="s">
        <v>14</v>
      </c>
      <c r="H18" s="41"/>
      <c r="I18" s="41"/>
      <c r="J18" s="42"/>
    </row>
    <row r="19" spans="1:10" customFormat="1" ht="15" x14ac:dyDescent="0.25">
      <c r="A19" s="35" t="s">
        <v>40</v>
      </c>
      <c r="B19" s="33">
        <v>-8297.2999999999993</v>
      </c>
      <c r="C19" s="33">
        <f>-10564.78</f>
        <v>-10564.78</v>
      </c>
      <c r="D19" s="33">
        <v>-8417.2199999999993</v>
      </c>
      <c r="E19" s="33">
        <f t="shared" si="0"/>
        <v>-10444.86</v>
      </c>
      <c r="F19" s="34">
        <f t="shared" si="1"/>
        <v>44.62508906758957</v>
      </c>
      <c r="G19" s="32" t="s">
        <v>14</v>
      </c>
      <c r="H19" s="36"/>
      <c r="I19" s="41"/>
      <c r="J19" s="42"/>
    </row>
    <row r="20" spans="1:10" customFormat="1" ht="15" x14ac:dyDescent="0.25">
      <c r="A20" s="46" t="s">
        <v>15</v>
      </c>
      <c r="B20" s="30">
        <v>-119656.28</v>
      </c>
      <c r="C20" s="30">
        <f>-7690.82</f>
        <v>-7690.82</v>
      </c>
      <c r="D20" s="30">
        <v>-125150.48</v>
      </c>
      <c r="E20" s="30">
        <f t="shared" si="0"/>
        <v>-2196.6200000000026</v>
      </c>
      <c r="F20" s="31">
        <f t="shared" si="1"/>
        <v>98.275092247879996</v>
      </c>
      <c r="G20" s="32" t="s">
        <v>14</v>
      </c>
      <c r="H20" s="36"/>
      <c r="I20" s="41"/>
      <c r="J20" s="42"/>
    </row>
    <row r="21" spans="1:10" customFormat="1" ht="15" x14ac:dyDescent="0.25">
      <c r="A21" s="46" t="s">
        <v>41</v>
      </c>
      <c r="B21" s="30">
        <v>74822.92</v>
      </c>
      <c r="C21" s="30">
        <f>-2340.91</f>
        <v>-2340.91</v>
      </c>
      <c r="D21" s="30">
        <v>72549.440000000002</v>
      </c>
      <c r="E21" s="30">
        <f t="shared" si="0"/>
        <v>-67.430000000003929</v>
      </c>
      <c r="F21" s="31">
        <f t="shared" si="1"/>
        <v>100.0930299808187</v>
      </c>
      <c r="G21" s="32" t="s">
        <v>14</v>
      </c>
      <c r="H21" s="36"/>
      <c r="I21" s="41"/>
      <c r="J21" s="42"/>
    </row>
    <row r="22" spans="1:10" customFormat="1" ht="15" x14ac:dyDescent="0.25">
      <c r="A22" s="46" t="s">
        <v>42</v>
      </c>
      <c r="B22" s="30"/>
      <c r="C22" s="30"/>
      <c r="D22" s="30"/>
      <c r="E22" s="30"/>
      <c r="F22" s="34"/>
      <c r="G22" s="32"/>
      <c r="H22" s="36"/>
      <c r="I22" s="41"/>
      <c r="J22" s="42"/>
    </row>
    <row r="23" spans="1:10" customFormat="1" ht="15" x14ac:dyDescent="0.25">
      <c r="A23" s="46" t="s">
        <v>43</v>
      </c>
      <c r="B23" s="30">
        <f>B24</f>
        <v>0</v>
      </c>
      <c r="C23" s="30">
        <f>C24</f>
        <v>1360.99</v>
      </c>
      <c r="D23" s="30">
        <f>D24</f>
        <v>-2220.65</v>
      </c>
      <c r="E23" s="30">
        <f t="shared" ref="E23:E29" si="2">B23-D23+C23</f>
        <v>3581.6400000000003</v>
      </c>
      <c r="F23" s="31">
        <f>D23/(B23+C23)*100</f>
        <v>-163.16431421244829</v>
      </c>
      <c r="G23" s="32" t="s">
        <v>14</v>
      </c>
      <c r="H23" s="36"/>
      <c r="I23" s="41"/>
      <c r="J23" s="42"/>
    </row>
    <row r="24" spans="1:10" customFormat="1" ht="15" x14ac:dyDescent="0.25">
      <c r="A24" s="35" t="s">
        <v>44</v>
      </c>
      <c r="B24" s="33"/>
      <c r="C24" s="33">
        <f>1360.99</f>
        <v>1360.99</v>
      </c>
      <c r="D24" s="33">
        <v>-2220.65</v>
      </c>
      <c r="E24" s="33">
        <f t="shared" si="2"/>
        <v>3581.6400000000003</v>
      </c>
      <c r="F24" s="34">
        <f>D24/(B24+C24)*100</f>
        <v>-163.16431421244829</v>
      </c>
      <c r="G24" s="32" t="s">
        <v>14</v>
      </c>
      <c r="H24" s="36"/>
      <c r="I24" s="41"/>
      <c r="J24" s="42"/>
    </row>
    <row r="25" spans="1:10" customFormat="1" ht="15" x14ac:dyDescent="0.25">
      <c r="A25" s="46" t="s">
        <v>16</v>
      </c>
      <c r="B25" s="30">
        <f>B26</f>
        <v>0</v>
      </c>
      <c r="C25" s="30">
        <f>C26</f>
        <v>22.28</v>
      </c>
      <c r="D25" s="30">
        <f>D26</f>
        <v>77.98</v>
      </c>
      <c r="E25" s="30">
        <f t="shared" si="2"/>
        <v>-55.7</v>
      </c>
      <c r="F25" s="31">
        <f>D25/(B25+C25)*100</f>
        <v>350</v>
      </c>
      <c r="G25" s="32" t="s">
        <v>14</v>
      </c>
      <c r="H25" s="36"/>
      <c r="I25" s="41"/>
      <c r="J25" s="42"/>
    </row>
    <row r="26" spans="1:10" customFormat="1" ht="15" x14ac:dyDescent="0.25">
      <c r="A26" s="35" t="s">
        <v>45</v>
      </c>
      <c r="B26" s="33">
        <v>0</v>
      </c>
      <c r="C26" s="33">
        <f>22.28</f>
        <v>22.28</v>
      </c>
      <c r="D26" s="33">
        <v>77.98</v>
      </c>
      <c r="E26" s="33">
        <f t="shared" si="2"/>
        <v>-55.7</v>
      </c>
      <c r="F26" s="34">
        <f>D26/(B26+C26)*100</f>
        <v>350</v>
      </c>
      <c r="G26" s="32" t="s">
        <v>14</v>
      </c>
      <c r="H26" s="36"/>
      <c r="I26" s="41"/>
      <c r="J26" s="42"/>
    </row>
    <row r="27" spans="1:10" customFormat="1" ht="15" x14ac:dyDescent="0.25">
      <c r="A27" s="46" t="s">
        <v>27</v>
      </c>
      <c r="B27" s="33"/>
      <c r="C27" s="33"/>
      <c r="D27" s="30">
        <f>D28</f>
        <v>-3262.47</v>
      </c>
      <c r="E27" s="30">
        <f t="shared" si="2"/>
        <v>3262.47</v>
      </c>
      <c r="F27" s="31"/>
      <c r="G27" s="32"/>
      <c r="H27" s="36"/>
      <c r="I27" s="41"/>
      <c r="J27" s="42"/>
    </row>
    <row r="28" spans="1:10" customFormat="1" ht="15" x14ac:dyDescent="0.25">
      <c r="A28" s="35" t="s">
        <v>46</v>
      </c>
      <c r="B28" s="33"/>
      <c r="C28" s="33"/>
      <c r="D28" s="33">
        <v>-3262.47</v>
      </c>
      <c r="E28" s="33">
        <f t="shared" si="2"/>
        <v>3262.47</v>
      </c>
      <c r="F28" s="34"/>
      <c r="G28" s="32"/>
      <c r="H28" s="36"/>
      <c r="I28" s="41"/>
      <c r="J28" s="42"/>
    </row>
    <row r="29" spans="1:10" customFormat="1" ht="15" x14ac:dyDescent="0.25">
      <c r="A29" s="46" t="s">
        <v>47</v>
      </c>
      <c r="B29" s="30">
        <v>0</v>
      </c>
      <c r="C29" s="30"/>
      <c r="D29" s="30">
        <v>7900.85</v>
      </c>
      <c r="E29" s="30">
        <f t="shared" si="2"/>
        <v>-7900.85</v>
      </c>
      <c r="F29" s="31"/>
      <c r="G29" s="32"/>
      <c r="H29" s="36"/>
      <c r="I29" s="41"/>
      <c r="J29" s="42"/>
    </row>
    <row r="30" spans="1:10" customFormat="1" ht="15" x14ac:dyDescent="0.25">
      <c r="A30" s="35"/>
      <c r="B30" s="33"/>
      <c r="C30" s="33"/>
      <c r="D30" s="33"/>
      <c r="E30" s="30"/>
      <c r="F30" s="34"/>
      <c r="G30" s="36"/>
      <c r="H30" s="36"/>
      <c r="I30" s="41"/>
      <c r="J30" s="42"/>
    </row>
    <row r="31" spans="1:10" customFormat="1" ht="15" x14ac:dyDescent="0.25">
      <c r="A31" s="46" t="s">
        <v>48</v>
      </c>
      <c r="B31" s="30">
        <f>B7+B9+B11+B14+B17+B20+B21+B22+B23+B25+B27+B29</f>
        <v>-2267888.0000000014</v>
      </c>
      <c r="C31" s="30">
        <f>C7+C9+C11+C14+C17+C20+C21+C22+C23+C25+C29</f>
        <v>-4.8989647893904475E-9</v>
      </c>
      <c r="D31" s="30">
        <f>D7+D9+D11+D14+D17+D20+D21+D22+D23+D25+D27+D29</f>
        <v>-2267887.9999999981</v>
      </c>
      <c r="E31" s="30">
        <f>B31-D31+C31</f>
        <v>-8.1585938005446224E-9</v>
      </c>
      <c r="F31" s="31">
        <f>D31/(B31+C31)*100</f>
        <v>99.999999999999631</v>
      </c>
      <c r="G31" s="32" t="s">
        <v>14</v>
      </c>
      <c r="H31" s="36"/>
      <c r="I31" s="41"/>
      <c r="J31" s="42"/>
    </row>
    <row r="32" spans="1:10" customFormat="1" ht="15" x14ac:dyDescent="0.25">
      <c r="A32" s="46"/>
      <c r="B32" s="35"/>
      <c r="C32" s="35"/>
      <c r="D32" s="33"/>
      <c r="E32" s="35"/>
      <c r="F32" s="35"/>
      <c r="G32" s="36"/>
      <c r="H32" s="36"/>
      <c r="I32" s="41"/>
      <c r="J32" s="42"/>
    </row>
    <row r="33" spans="1:10" customFormat="1" ht="15" x14ac:dyDescent="0.25">
      <c r="A33" s="40"/>
      <c r="B33" s="35"/>
      <c r="C33" s="35"/>
      <c r="D33" s="33"/>
      <c r="E33" s="35"/>
      <c r="F33" s="35"/>
      <c r="G33" s="36"/>
      <c r="H33" s="36"/>
      <c r="I33" s="41"/>
      <c r="J33" s="42"/>
    </row>
    <row r="34" spans="1:10" customFormat="1" ht="15" x14ac:dyDescent="0.25">
      <c r="A34" s="40"/>
      <c r="B34" s="47"/>
      <c r="C34" s="47"/>
      <c r="D34" s="33"/>
      <c r="E34" s="47"/>
      <c r="F34" s="47"/>
      <c r="G34" s="41"/>
      <c r="H34" s="41"/>
      <c r="I34" s="41"/>
      <c r="J34" s="42"/>
    </row>
    <row r="35" spans="1:10" customFormat="1" ht="15" x14ac:dyDescent="0.25">
      <c r="A35" s="40"/>
      <c r="B35" s="47"/>
      <c r="C35" s="47"/>
      <c r="D35" s="33"/>
      <c r="E35" s="47"/>
      <c r="F35" s="47"/>
      <c r="G35" s="41"/>
      <c r="H35" s="41"/>
      <c r="I35" s="41"/>
      <c r="J35" s="42"/>
    </row>
    <row r="36" spans="1:10" customFormat="1" ht="15" x14ac:dyDescent="0.25"/>
    <row r="37" spans="1:10" customFormat="1" ht="15" x14ac:dyDescent="0.25">
      <c r="A37" s="51" t="s">
        <v>17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10" customFormat="1" ht="15" x14ac:dyDescent="0.25">
      <c r="A38" s="51" t="s">
        <v>18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customFormat="1" ht="15" x14ac:dyDescent="0.25">
      <c r="A39" s="48" t="s">
        <v>19</v>
      </c>
      <c r="B39" s="48"/>
      <c r="C39" s="49"/>
      <c r="D39" s="49"/>
      <c r="E39" s="49"/>
      <c r="F39" s="50"/>
      <c r="G39" s="50"/>
      <c r="H39" s="50"/>
      <c r="I39" s="50"/>
      <c r="J39" s="50"/>
    </row>
    <row r="40" spans="1:10" customFormat="1" ht="15" x14ac:dyDescent="0.25">
      <c r="A40" s="51" t="s">
        <v>20</v>
      </c>
      <c r="B40" s="52"/>
      <c r="C40" s="52"/>
      <c r="D40" s="52"/>
      <c r="E40" s="52"/>
      <c r="F40" s="52"/>
      <c r="G40" s="52"/>
      <c r="H40" s="52"/>
      <c r="I40" s="52"/>
      <c r="J40" s="50"/>
    </row>
    <row r="41" spans="1:10" customFormat="1" ht="15" x14ac:dyDescent="0.25">
      <c r="A41" s="51" t="s">
        <v>56</v>
      </c>
      <c r="B41" s="52"/>
      <c r="C41" s="52"/>
      <c r="D41" s="52"/>
      <c r="E41" s="52"/>
      <c r="F41" s="52"/>
      <c r="G41" s="52"/>
      <c r="H41" s="52"/>
      <c r="I41" s="52"/>
      <c r="J41" s="50"/>
    </row>
    <row r="42" spans="1:10" customFormat="1" ht="15" x14ac:dyDescent="0.25">
      <c r="A42" s="53" t="s">
        <v>21</v>
      </c>
      <c r="B42" s="53"/>
      <c r="C42" s="53"/>
      <c r="D42" s="53"/>
      <c r="E42" s="53"/>
      <c r="F42" s="53"/>
      <c r="G42" s="53"/>
      <c r="H42" s="53"/>
      <c r="I42" s="53"/>
      <c r="J42" s="50"/>
    </row>
  </sheetData>
  <mergeCells count="14">
    <mergeCell ref="A1:J1"/>
    <mergeCell ref="I3:J3"/>
    <mergeCell ref="C4:C5"/>
    <mergeCell ref="D4:D5"/>
    <mergeCell ref="E4:E5"/>
    <mergeCell ref="F4:F6"/>
    <mergeCell ref="G4:G6"/>
    <mergeCell ref="H4:H6"/>
    <mergeCell ref="I4:J6"/>
    <mergeCell ref="A41:I41"/>
    <mergeCell ref="A42:I42"/>
    <mergeCell ref="A37:J37"/>
    <mergeCell ref="A38:J38"/>
    <mergeCell ref="A40:I40"/>
  </mergeCells>
  <pageMargins left="1.1023622047244095" right="0.70866141732283472" top="1.3385826771653544" bottom="0.74803149606299213" header="0.31496062992125984" footer="0.31496062992125984"/>
  <pageSetup paperSize="9" scale="73" orientation="landscape" r:id="rId1"/>
  <headerFooter>
    <oddHeader>&amp;L&amp;G&amp;R&amp;G</oddHeader>
    <oddFooter>&amp;RPägina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658BC-AD91-40DB-AB9D-AF2D2A166EC6}">
  <sheetPr>
    <pageSetUpPr fitToPage="1"/>
  </sheetPr>
  <dimension ref="A1:J38"/>
  <sheetViews>
    <sheetView zoomScale="145" zoomScaleNormal="145" workbookViewId="0">
      <selection activeCell="A2" sqref="A2"/>
    </sheetView>
  </sheetViews>
  <sheetFormatPr baseColWidth="10" defaultColWidth="9.140625" defaultRowHeight="12.75" x14ac:dyDescent="0.2"/>
  <cols>
    <col min="1" max="1" width="41.85546875" style="22" bestFit="1" customWidth="1"/>
    <col min="2" max="2" width="16.42578125" style="22" customWidth="1"/>
    <col min="3" max="3" width="10.28515625" style="22" customWidth="1"/>
    <col min="4" max="4" width="15.42578125" style="22" customWidth="1"/>
    <col min="5" max="5" width="12.28515625" style="22" bestFit="1" customWidth="1"/>
    <col min="6" max="6" width="17.7109375" style="22" customWidth="1"/>
    <col min="7" max="7" width="13.42578125" style="14" customWidth="1"/>
    <col min="8" max="8" width="12.140625" style="22" customWidth="1"/>
    <col min="9" max="10" width="9.140625" style="22"/>
    <col min="11" max="16384" width="9.140625" style="1"/>
  </cols>
  <sheetData>
    <row r="1" spans="1:10" ht="15.75" thickBot="1" x14ac:dyDescent="0.2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x14ac:dyDescent="0.2">
      <c r="A2" s="18" t="s">
        <v>53</v>
      </c>
      <c r="B2" s="19"/>
      <c r="C2" s="19"/>
      <c r="D2" s="19"/>
      <c r="E2" s="19"/>
      <c r="F2" s="19"/>
      <c r="G2" s="13"/>
      <c r="H2" s="19"/>
      <c r="I2" s="19"/>
      <c r="J2" s="19"/>
    </row>
    <row r="3" spans="1:10" x14ac:dyDescent="0.2">
      <c r="A3" s="18"/>
      <c r="B3" s="19"/>
      <c r="C3" s="19"/>
      <c r="D3" s="19"/>
      <c r="E3" s="19"/>
      <c r="F3" s="19"/>
      <c r="G3" s="13"/>
      <c r="H3" s="19"/>
      <c r="I3" s="58" t="s">
        <v>1</v>
      </c>
      <c r="J3" s="59"/>
    </row>
    <row r="4" spans="1:10" x14ac:dyDescent="0.2">
      <c r="A4" s="15" t="s">
        <v>50</v>
      </c>
      <c r="B4" s="15" t="s">
        <v>2</v>
      </c>
      <c r="C4" s="74" t="s">
        <v>3</v>
      </c>
      <c r="D4" s="76" t="s">
        <v>4</v>
      </c>
      <c r="E4" s="74" t="s">
        <v>5</v>
      </c>
      <c r="F4" s="74" t="s">
        <v>6</v>
      </c>
      <c r="G4" s="74" t="s">
        <v>52</v>
      </c>
      <c r="H4" s="74" t="s">
        <v>7</v>
      </c>
      <c r="I4" s="82" t="s">
        <v>8</v>
      </c>
      <c r="J4" s="83"/>
    </row>
    <row r="5" spans="1:10" x14ac:dyDescent="0.2">
      <c r="A5" s="16" t="s">
        <v>51</v>
      </c>
      <c r="B5" s="16" t="s">
        <v>9</v>
      </c>
      <c r="C5" s="75"/>
      <c r="D5" s="77"/>
      <c r="E5" s="78"/>
      <c r="F5" s="79"/>
      <c r="G5" s="75"/>
      <c r="H5" s="75"/>
      <c r="I5" s="84"/>
      <c r="J5" s="85"/>
    </row>
    <row r="6" spans="1:10" x14ac:dyDescent="0.2">
      <c r="A6" s="20"/>
      <c r="B6" s="17" t="s">
        <v>10</v>
      </c>
      <c r="C6" s="17" t="s">
        <v>11</v>
      </c>
      <c r="D6" s="17" t="s">
        <v>12</v>
      </c>
      <c r="E6" s="17" t="s">
        <v>13</v>
      </c>
      <c r="F6" s="80"/>
      <c r="G6" s="81"/>
      <c r="H6" s="81"/>
      <c r="I6" s="86"/>
      <c r="J6" s="87"/>
    </row>
    <row r="7" spans="1:10" x14ac:dyDescent="0.2">
      <c r="A7" s="2" t="s">
        <v>28</v>
      </c>
      <c r="B7" s="30">
        <f>B8</f>
        <v>120434</v>
      </c>
      <c r="C7" s="30">
        <f>C8</f>
        <v>0</v>
      </c>
      <c r="D7" s="30">
        <f>D8</f>
        <v>120434</v>
      </c>
      <c r="E7" s="30">
        <f t="shared" ref="E7:E31" si="0">B7-D7+C7</f>
        <v>0</v>
      </c>
      <c r="F7" s="31">
        <f>D7/(B7+C7)*100</f>
        <v>100</v>
      </c>
      <c r="G7" s="32" t="s">
        <v>14</v>
      </c>
      <c r="H7" s="5"/>
      <c r="I7" s="6"/>
      <c r="J7" s="7"/>
    </row>
    <row r="8" spans="1:10" x14ac:dyDescent="0.2">
      <c r="A8" s="10" t="s">
        <v>29</v>
      </c>
      <c r="B8" s="33">
        <v>120434</v>
      </c>
      <c r="C8" s="33"/>
      <c r="D8" s="33">
        <v>120434</v>
      </c>
      <c r="E8" s="33">
        <f t="shared" si="0"/>
        <v>0</v>
      </c>
      <c r="F8" s="34">
        <f t="shared" ref="F8:F31" si="1">D8/(B8+C8)*100</f>
        <v>100</v>
      </c>
      <c r="G8" s="32" t="s">
        <v>14</v>
      </c>
      <c r="H8" s="5"/>
      <c r="I8" s="6"/>
      <c r="J8" s="7"/>
    </row>
    <row r="9" spans="1:10" x14ac:dyDescent="0.2">
      <c r="A9" s="21" t="s">
        <v>30</v>
      </c>
      <c r="B9" s="30">
        <f>B10</f>
        <v>-18686769.050000001</v>
      </c>
      <c r="C9" s="30">
        <f>C10</f>
        <v>-9793179.0700000003</v>
      </c>
      <c r="D9" s="30">
        <f>D10</f>
        <v>-18444592.170000002</v>
      </c>
      <c r="E9" s="30">
        <f t="shared" si="0"/>
        <v>-10035355.949999999</v>
      </c>
      <c r="F9" s="31">
        <f t="shared" si="1"/>
        <v>64.763433178613525</v>
      </c>
      <c r="G9" s="32" t="s">
        <v>14</v>
      </c>
      <c r="H9" s="5"/>
      <c r="I9" s="6"/>
      <c r="J9" s="7"/>
    </row>
    <row r="10" spans="1:10" x14ac:dyDescent="0.2">
      <c r="A10" s="8" t="s">
        <v>31</v>
      </c>
      <c r="B10" s="33">
        <v>-18686769.050000001</v>
      </c>
      <c r="C10" s="33">
        <v>-9793179.0700000003</v>
      </c>
      <c r="D10" s="33">
        <v>-18444592.170000002</v>
      </c>
      <c r="E10" s="33">
        <f t="shared" si="0"/>
        <v>-10035355.949999999</v>
      </c>
      <c r="F10" s="34">
        <f t="shared" si="1"/>
        <v>64.763433178613525</v>
      </c>
      <c r="G10" s="32" t="s">
        <v>14</v>
      </c>
      <c r="H10" s="5"/>
      <c r="I10" s="6"/>
      <c r="J10" s="7"/>
    </row>
    <row r="11" spans="1:10" x14ac:dyDescent="0.2">
      <c r="A11" s="2" t="s">
        <v>32</v>
      </c>
      <c r="B11" s="30">
        <f>B12+B13</f>
        <v>18807014.039999999</v>
      </c>
      <c r="C11" s="30">
        <f>C12+C13</f>
        <v>9868000</v>
      </c>
      <c r="D11" s="30">
        <f>D12+D13</f>
        <v>18625300.389999997</v>
      </c>
      <c r="E11" s="30">
        <f t="shared" si="0"/>
        <v>10049713.650000002</v>
      </c>
      <c r="F11" s="31">
        <f t="shared" si="1"/>
        <v>64.953064587932801</v>
      </c>
      <c r="G11" s="32" t="s">
        <v>14</v>
      </c>
      <c r="H11" s="5"/>
      <c r="I11" s="6"/>
      <c r="J11" s="7"/>
    </row>
    <row r="12" spans="1:10" x14ac:dyDescent="0.2">
      <c r="A12" s="10" t="s">
        <v>33</v>
      </c>
      <c r="B12" s="33">
        <v>449653.04</v>
      </c>
      <c r="C12" s="33"/>
      <c r="D12" s="33">
        <v>144798.15</v>
      </c>
      <c r="E12" s="33">
        <f t="shared" si="0"/>
        <v>304854.89</v>
      </c>
      <c r="F12" s="34">
        <f t="shared" si="1"/>
        <v>32.202195274827901</v>
      </c>
      <c r="G12" s="32" t="s">
        <v>14</v>
      </c>
      <c r="H12" s="5"/>
      <c r="I12" s="6"/>
      <c r="J12" s="7"/>
    </row>
    <row r="13" spans="1:10" x14ac:dyDescent="0.2">
      <c r="A13" s="11" t="s">
        <v>34</v>
      </c>
      <c r="B13" s="33">
        <v>18357361</v>
      </c>
      <c r="C13" s="33">
        <v>9868000</v>
      </c>
      <c r="D13" s="33">
        <v>18480502.239999998</v>
      </c>
      <c r="E13" s="33">
        <f t="shared" si="0"/>
        <v>9744858.7600000016</v>
      </c>
      <c r="F13" s="34">
        <f t="shared" si="1"/>
        <v>65.474812669357888</v>
      </c>
      <c r="G13" s="32" t="s">
        <v>14</v>
      </c>
      <c r="H13" s="5"/>
      <c r="I13" s="6"/>
      <c r="J13" s="7"/>
    </row>
    <row r="14" spans="1:10" x14ac:dyDescent="0.2">
      <c r="A14" s="12" t="s">
        <v>35</v>
      </c>
      <c r="B14" s="30">
        <f>B15+B16</f>
        <v>-2112134.2999999998</v>
      </c>
      <c r="C14" s="30">
        <f>C15+C16</f>
        <v>-74820.929999999993</v>
      </c>
      <c r="D14" s="30">
        <f>D15+D16</f>
        <v>-2041832.29</v>
      </c>
      <c r="E14" s="30">
        <f t="shared" si="0"/>
        <v>-145122.93999999977</v>
      </c>
      <c r="F14" s="31">
        <f t="shared" si="1"/>
        <v>93.364155881691275</v>
      </c>
      <c r="G14" s="32" t="s">
        <v>14</v>
      </c>
      <c r="H14" s="5"/>
      <c r="I14" s="6"/>
      <c r="J14" s="7"/>
    </row>
    <row r="15" spans="1:10" x14ac:dyDescent="0.2">
      <c r="A15" s="11" t="s">
        <v>36</v>
      </c>
      <c r="B15" s="33">
        <v>-1609120.68</v>
      </c>
      <c r="C15" s="33">
        <v>-56531.63</v>
      </c>
      <c r="D15" s="33">
        <v>-1592705.61</v>
      </c>
      <c r="E15" s="33">
        <f t="shared" si="0"/>
        <v>-72946.699999999837</v>
      </c>
      <c r="F15" s="34">
        <f t="shared" si="1"/>
        <v>95.620532594824681</v>
      </c>
      <c r="G15" s="32" t="s">
        <v>14</v>
      </c>
      <c r="H15" s="5"/>
      <c r="I15" s="6"/>
      <c r="J15" s="7"/>
    </row>
    <row r="16" spans="1:10" x14ac:dyDescent="0.2">
      <c r="A16" s="11" t="s">
        <v>37</v>
      </c>
      <c r="B16" s="33">
        <v>-503013.62</v>
      </c>
      <c r="C16" s="33">
        <v>-18289.3</v>
      </c>
      <c r="D16" s="33">
        <v>-449126.68</v>
      </c>
      <c r="E16" s="33">
        <f t="shared" si="0"/>
        <v>-72176.240000000005</v>
      </c>
      <c r="F16" s="34">
        <f t="shared" si="1"/>
        <v>86.154644980695679</v>
      </c>
      <c r="G16" s="32" t="s">
        <v>14</v>
      </c>
      <c r="H16" s="5"/>
      <c r="I16" s="6"/>
      <c r="J16" s="7"/>
    </row>
    <row r="17" spans="1:10" x14ac:dyDescent="0.2">
      <c r="A17" s="2" t="s">
        <v>38</v>
      </c>
      <c r="B17" s="30">
        <f>B18+B19</f>
        <v>-310008.94999999995</v>
      </c>
      <c r="C17" s="30">
        <f>C18+C19</f>
        <v>0</v>
      </c>
      <c r="D17" s="30">
        <f>D18+D19</f>
        <v>-408467.47000000003</v>
      </c>
      <c r="E17" s="30">
        <f t="shared" si="0"/>
        <v>98458.520000000077</v>
      </c>
      <c r="F17" s="31">
        <f t="shared" si="1"/>
        <v>131.75989596429395</v>
      </c>
      <c r="G17" s="32" t="s">
        <v>14</v>
      </c>
      <c r="H17" s="6"/>
      <c r="I17" s="6"/>
      <c r="J17" s="7"/>
    </row>
    <row r="18" spans="1:10" x14ac:dyDescent="0.2">
      <c r="A18" s="10" t="s">
        <v>39</v>
      </c>
      <c r="B18" s="33">
        <v>-301531.71999999997</v>
      </c>
      <c r="C18" s="33"/>
      <c r="D18" s="33">
        <v>-400224.02</v>
      </c>
      <c r="E18" s="33">
        <f t="shared" si="0"/>
        <v>98692.300000000047</v>
      </c>
      <c r="F18" s="34">
        <f t="shared" si="1"/>
        <v>132.73032104217762</v>
      </c>
      <c r="G18" s="32" t="s">
        <v>14</v>
      </c>
      <c r="H18" s="6"/>
      <c r="I18" s="6"/>
      <c r="J18" s="7"/>
    </row>
    <row r="19" spans="1:10" x14ac:dyDescent="0.2">
      <c r="A19" s="11" t="s">
        <v>40</v>
      </c>
      <c r="B19" s="33">
        <v>-8477.23</v>
      </c>
      <c r="C19" s="33"/>
      <c r="D19" s="33">
        <v>-8243.4500000000007</v>
      </c>
      <c r="E19" s="33">
        <f t="shared" si="0"/>
        <v>-233.77999999999884</v>
      </c>
      <c r="F19" s="34">
        <f t="shared" si="1"/>
        <v>97.242259558841766</v>
      </c>
      <c r="G19" s="32" t="s">
        <v>14</v>
      </c>
      <c r="H19" s="5"/>
      <c r="I19" s="6"/>
      <c r="J19" s="7"/>
    </row>
    <row r="20" spans="1:10" x14ac:dyDescent="0.2">
      <c r="A20" s="12" t="s">
        <v>15</v>
      </c>
      <c r="B20" s="30">
        <v>-104704.89</v>
      </c>
      <c r="C20" s="30">
        <v>-3400</v>
      </c>
      <c r="D20" s="30">
        <v>-115876.42</v>
      </c>
      <c r="E20" s="30">
        <f t="shared" si="0"/>
        <v>7771.5299999999988</v>
      </c>
      <c r="F20" s="31">
        <f t="shared" si="1"/>
        <v>107.18887924496292</v>
      </c>
      <c r="G20" s="32" t="s">
        <v>14</v>
      </c>
      <c r="H20" s="5"/>
      <c r="I20" s="6"/>
      <c r="J20" s="7"/>
    </row>
    <row r="21" spans="1:10" x14ac:dyDescent="0.2">
      <c r="A21" s="12" t="s">
        <v>41</v>
      </c>
      <c r="B21" s="30">
        <v>62316.47</v>
      </c>
      <c r="C21" s="30">
        <v>3400</v>
      </c>
      <c r="D21" s="30">
        <v>116577.8</v>
      </c>
      <c r="E21" s="30">
        <f t="shared" si="0"/>
        <v>-50861.33</v>
      </c>
      <c r="F21" s="34">
        <f t="shared" si="1"/>
        <v>177.39510354101492</v>
      </c>
      <c r="G21" s="32" t="s">
        <v>14</v>
      </c>
      <c r="H21" s="5"/>
      <c r="I21" s="6"/>
      <c r="J21" s="7"/>
    </row>
    <row r="22" spans="1:10" x14ac:dyDescent="0.2">
      <c r="A22" s="12" t="s">
        <v>42</v>
      </c>
      <c r="B22" s="30"/>
      <c r="C22" s="30"/>
      <c r="D22" s="30"/>
      <c r="E22" s="30"/>
      <c r="F22" s="34"/>
      <c r="G22" s="32"/>
      <c r="H22" s="5"/>
      <c r="I22" s="6"/>
      <c r="J22" s="7"/>
    </row>
    <row r="23" spans="1:10" x14ac:dyDescent="0.2">
      <c r="A23" s="12" t="s">
        <v>43</v>
      </c>
      <c r="B23" s="30">
        <f>B24</f>
        <v>0</v>
      </c>
      <c r="C23" s="30">
        <f>C24</f>
        <v>0</v>
      </c>
      <c r="D23" s="30">
        <f>D24</f>
        <v>2903.19</v>
      </c>
      <c r="E23" s="30">
        <f t="shared" si="0"/>
        <v>-2903.19</v>
      </c>
      <c r="F23" s="34"/>
      <c r="G23" s="32" t="s">
        <v>14</v>
      </c>
      <c r="H23" s="5"/>
      <c r="I23" s="6"/>
      <c r="J23" s="7"/>
    </row>
    <row r="24" spans="1:10" x14ac:dyDescent="0.2">
      <c r="A24" s="11" t="s">
        <v>44</v>
      </c>
      <c r="B24" s="33"/>
      <c r="C24" s="33"/>
      <c r="D24" s="33">
        <v>2903.19</v>
      </c>
      <c r="E24" s="33">
        <f t="shared" si="0"/>
        <v>-2903.19</v>
      </c>
      <c r="F24" s="34"/>
      <c r="G24" s="32" t="s">
        <v>14</v>
      </c>
      <c r="H24" s="5"/>
      <c r="I24" s="6"/>
      <c r="J24" s="7"/>
    </row>
    <row r="25" spans="1:10" x14ac:dyDescent="0.2">
      <c r="A25" s="12" t="s">
        <v>16</v>
      </c>
      <c r="B25" s="30">
        <f>B26</f>
        <v>169.68</v>
      </c>
      <c r="C25" s="30">
        <f>C26</f>
        <v>0</v>
      </c>
      <c r="D25" s="30">
        <f>D26</f>
        <v>84</v>
      </c>
      <c r="E25" s="30">
        <f t="shared" si="0"/>
        <v>85.68</v>
      </c>
      <c r="F25" s="31">
        <f t="shared" si="1"/>
        <v>49.504950495049506</v>
      </c>
      <c r="G25" s="32" t="s">
        <v>14</v>
      </c>
      <c r="H25" s="5"/>
      <c r="I25" s="6"/>
      <c r="J25" s="7"/>
    </row>
    <row r="26" spans="1:10" x14ac:dyDescent="0.2">
      <c r="A26" s="11" t="s">
        <v>45</v>
      </c>
      <c r="B26" s="33">
        <v>169.68</v>
      </c>
      <c r="C26" s="33"/>
      <c r="D26" s="33">
        <v>84</v>
      </c>
      <c r="E26" s="33">
        <f t="shared" si="0"/>
        <v>85.68</v>
      </c>
      <c r="F26" s="34">
        <f t="shared" si="1"/>
        <v>49.504950495049506</v>
      </c>
      <c r="G26" s="32" t="s">
        <v>14</v>
      </c>
      <c r="H26" s="5"/>
      <c r="I26" s="6"/>
      <c r="J26" s="7"/>
    </row>
    <row r="27" spans="1:10" x14ac:dyDescent="0.2">
      <c r="A27" s="12" t="s">
        <v>27</v>
      </c>
      <c r="B27" s="33"/>
      <c r="C27" s="33"/>
      <c r="D27" s="30">
        <f>D28</f>
        <v>-68455</v>
      </c>
      <c r="E27" s="30">
        <f t="shared" si="0"/>
        <v>68455</v>
      </c>
      <c r="F27" s="34"/>
      <c r="G27" s="32" t="s">
        <v>14</v>
      </c>
      <c r="H27" s="5"/>
      <c r="I27" s="6"/>
      <c r="J27" s="7"/>
    </row>
    <row r="28" spans="1:10" x14ac:dyDescent="0.2">
      <c r="A28" s="11" t="s">
        <v>46</v>
      </c>
      <c r="B28" s="33"/>
      <c r="C28" s="33"/>
      <c r="D28" s="33">
        <v>-68455</v>
      </c>
      <c r="E28" s="33">
        <f t="shared" si="0"/>
        <v>68455</v>
      </c>
      <c r="F28" s="34"/>
      <c r="G28" s="32" t="s">
        <v>14</v>
      </c>
      <c r="H28" s="5"/>
      <c r="I28" s="6"/>
      <c r="J28" s="7"/>
    </row>
    <row r="29" spans="1:10" x14ac:dyDescent="0.2">
      <c r="A29" s="12" t="s">
        <v>47</v>
      </c>
      <c r="B29" s="30">
        <v>0</v>
      </c>
      <c r="C29" s="30"/>
      <c r="D29" s="30">
        <v>-9759.0300000000007</v>
      </c>
      <c r="E29" s="30">
        <f t="shared" si="0"/>
        <v>9759.0300000000007</v>
      </c>
      <c r="F29" s="31"/>
      <c r="G29" s="32" t="s">
        <v>14</v>
      </c>
      <c r="H29" s="5"/>
      <c r="I29" s="6"/>
      <c r="J29" s="7"/>
    </row>
    <row r="30" spans="1:10" x14ac:dyDescent="0.2">
      <c r="A30" s="11"/>
      <c r="B30" s="33"/>
      <c r="C30" s="33"/>
      <c r="D30" s="33"/>
      <c r="E30" s="30"/>
      <c r="F30" s="35"/>
      <c r="G30" s="36"/>
      <c r="H30" s="5"/>
      <c r="I30" s="6"/>
      <c r="J30" s="7"/>
    </row>
    <row r="31" spans="1:10" x14ac:dyDescent="0.2">
      <c r="A31" s="12" t="s">
        <v>48</v>
      </c>
      <c r="B31" s="30">
        <f>B7+B9+B11+B14+B17+B20+B21+B22+B23+B25+B27+B29</f>
        <v>-2223683.0000000014</v>
      </c>
      <c r="C31" s="30">
        <f>C7+C9+C11+C14+C17+C20+C21+C22+C23+C25+C29</f>
        <v>-2.9103830456733704E-10</v>
      </c>
      <c r="D31" s="30">
        <f>D7+D9+D11+D14+D17+D20+D21+D22+D23+D25+D27+D29</f>
        <v>-2223683.0000000051</v>
      </c>
      <c r="E31" s="30">
        <f t="shared" si="0"/>
        <v>3.434251993894577E-9</v>
      </c>
      <c r="F31" s="31">
        <f t="shared" si="1"/>
        <v>100.00000000000016</v>
      </c>
      <c r="G31" s="32" t="s">
        <v>14</v>
      </c>
      <c r="H31" s="5"/>
      <c r="I31" s="6"/>
      <c r="J31" s="7"/>
    </row>
    <row r="32" spans="1:10" x14ac:dyDescent="0.2">
      <c r="A32" s="89"/>
      <c r="B32" s="90"/>
      <c r="C32" s="90"/>
      <c r="D32" s="90"/>
      <c r="E32" s="90"/>
      <c r="F32" s="90"/>
      <c r="G32" s="90"/>
      <c r="H32" s="90"/>
      <c r="I32" s="90"/>
      <c r="J32" s="23"/>
    </row>
    <row r="33" spans="1:10" x14ac:dyDescent="0.2">
      <c r="A33" s="89" t="s">
        <v>17</v>
      </c>
      <c r="B33" s="88"/>
      <c r="C33" s="88"/>
      <c r="D33" s="88"/>
      <c r="E33" s="88"/>
      <c r="F33" s="88"/>
      <c r="G33" s="88"/>
      <c r="H33" s="88"/>
      <c r="I33" s="88"/>
      <c r="J33" s="88"/>
    </row>
    <row r="34" spans="1:10" x14ac:dyDescent="0.2">
      <c r="A34" s="89" t="s">
        <v>18</v>
      </c>
      <c r="B34" s="88"/>
      <c r="C34" s="88"/>
      <c r="D34" s="88"/>
      <c r="E34" s="88"/>
      <c r="F34" s="88"/>
      <c r="G34" s="88"/>
      <c r="H34" s="88"/>
      <c r="I34" s="88"/>
      <c r="J34" s="88"/>
    </row>
    <row r="35" spans="1:10" x14ac:dyDescent="0.2">
      <c r="A35" s="89" t="s">
        <v>19</v>
      </c>
      <c r="B35" s="89"/>
      <c r="C35" s="90"/>
      <c r="D35" s="90"/>
      <c r="E35" s="90"/>
      <c r="F35" s="90"/>
      <c r="G35" s="90"/>
      <c r="H35" s="90"/>
      <c r="I35" s="90"/>
      <c r="J35" s="90"/>
    </row>
    <row r="36" spans="1:10" x14ac:dyDescent="0.2">
      <c r="A36" s="89" t="s">
        <v>20</v>
      </c>
      <c r="B36" s="90"/>
      <c r="C36" s="90"/>
      <c r="D36" s="90"/>
      <c r="E36" s="90"/>
      <c r="F36" s="90"/>
      <c r="G36" s="90"/>
      <c r="H36" s="90"/>
      <c r="I36" s="90"/>
      <c r="J36" s="23"/>
    </row>
    <row r="37" spans="1:10" x14ac:dyDescent="0.2">
      <c r="A37" s="89" t="s">
        <v>54</v>
      </c>
      <c r="B37" s="90"/>
      <c r="C37" s="90"/>
      <c r="D37" s="90"/>
      <c r="E37" s="90"/>
      <c r="F37" s="90"/>
      <c r="G37" s="90"/>
      <c r="H37" s="90"/>
      <c r="I37" s="90"/>
      <c r="J37" s="23"/>
    </row>
    <row r="38" spans="1:10" x14ac:dyDescent="0.2">
      <c r="A38" s="88" t="s">
        <v>21</v>
      </c>
      <c r="B38" s="88"/>
      <c r="C38" s="88"/>
      <c r="D38" s="88"/>
      <c r="E38" s="88"/>
      <c r="F38" s="88"/>
      <c r="G38" s="88"/>
      <c r="H38" s="88"/>
      <c r="I38" s="88"/>
      <c r="J38" s="23"/>
    </row>
  </sheetData>
  <mergeCells count="16">
    <mergeCell ref="A38:I38"/>
    <mergeCell ref="A32:I32"/>
    <mergeCell ref="A33:J33"/>
    <mergeCell ref="A34:J34"/>
    <mergeCell ref="A35:J35"/>
    <mergeCell ref="A36:I36"/>
    <mergeCell ref="A37:I37"/>
    <mergeCell ref="A1:J1"/>
    <mergeCell ref="I3:J3"/>
    <mergeCell ref="C4:C5"/>
    <mergeCell ref="D4:D5"/>
    <mergeCell ref="E4:E5"/>
    <mergeCell ref="F4:F6"/>
    <mergeCell ref="G4:G6"/>
    <mergeCell ref="H4:H6"/>
    <mergeCell ref="I4:J6"/>
  </mergeCells>
  <pageMargins left="1.1023622047244095" right="0.70866141732283472" top="1.3385826771653544" bottom="0.74803149606299213" header="0.31496062992125984" footer="0.31496062992125984"/>
  <pageSetup paperSize="9" scale="79" orientation="landscape" r:id="rId1"/>
  <headerFooter>
    <oddHeader>&amp;L&amp;G&amp;R&amp;G</oddHeader>
    <oddFooter>&amp;RPägina 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5AC7-B84E-374C-B1D1-733504E639A0}">
  <sheetPr>
    <pageSetUpPr fitToPage="1"/>
  </sheetPr>
  <dimension ref="A1:J38"/>
  <sheetViews>
    <sheetView topLeftCell="A10" zoomScale="145" zoomScaleNormal="145" workbookViewId="0">
      <selection activeCell="A37" sqref="A37:I37"/>
    </sheetView>
  </sheetViews>
  <sheetFormatPr baseColWidth="10" defaultColWidth="9.140625" defaultRowHeight="12.75" x14ac:dyDescent="0.2"/>
  <cols>
    <col min="1" max="1" width="41.85546875" style="22" bestFit="1" customWidth="1"/>
    <col min="2" max="2" width="16.42578125" style="22" customWidth="1"/>
    <col min="3" max="3" width="10.28515625" style="22" customWidth="1"/>
    <col min="4" max="4" width="16.85546875" style="22" customWidth="1"/>
    <col min="5" max="5" width="12.28515625" style="22" bestFit="1" customWidth="1"/>
    <col min="6" max="6" width="17.7109375" style="22" customWidth="1"/>
    <col min="7" max="7" width="13.42578125" style="14" customWidth="1"/>
    <col min="8" max="8" width="12.140625" style="22" customWidth="1"/>
    <col min="9" max="10" width="9.140625" style="22"/>
    <col min="11" max="16384" width="9.140625" style="1"/>
  </cols>
  <sheetData>
    <row r="1" spans="1:10" ht="15.75" thickBot="1" x14ac:dyDescent="0.2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x14ac:dyDescent="0.2">
      <c r="A2" s="18" t="s">
        <v>26</v>
      </c>
      <c r="B2" s="19"/>
      <c r="C2" s="19"/>
      <c r="D2" s="19"/>
      <c r="E2" s="19"/>
      <c r="F2" s="19"/>
      <c r="G2" s="13"/>
      <c r="H2" s="19"/>
      <c r="I2" s="19"/>
      <c r="J2" s="19"/>
    </row>
    <row r="3" spans="1:10" x14ac:dyDescent="0.2">
      <c r="A3" s="18"/>
      <c r="B3" s="19"/>
      <c r="C3" s="19"/>
      <c r="D3" s="19"/>
      <c r="E3" s="19"/>
      <c r="F3" s="19"/>
      <c r="G3" s="13"/>
      <c r="H3" s="19"/>
      <c r="I3" s="58" t="s">
        <v>1</v>
      </c>
      <c r="J3" s="59"/>
    </row>
    <row r="4" spans="1:10" x14ac:dyDescent="0.2">
      <c r="A4" s="15" t="s">
        <v>50</v>
      </c>
      <c r="B4" s="15" t="s">
        <v>2</v>
      </c>
      <c r="C4" s="74" t="s">
        <v>3</v>
      </c>
      <c r="D4" s="76" t="s">
        <v>4</v>
      </c>
      <c r="E4" s="74" t="s">
        <v>5</v>
      </c>
      <c r="F4" s="74" t="s">
        <v>6</v>
      </c>
      <c r="G4" s="74" t="s">
        <v>52</v>
      </c>
      <c r="H4" s="74" t="s">
        <v>7</v>
      </c>
      <c r="I4" s="82" t="s">
        <v>8</v>
      </c>
      <c r="J4" s="83"/>
    </row>
    <row r="5" spans="1:10" x14ac:dyDescent="0.2">
      <c r="A5" s="16" t="s">
        <v>51</v>
      </c>
      <c r="B5" s="16" t="s">
        <v>9</v>
      </c>
      <c r="C5" s="75"/>
      <c r="D5" s="77"/>
      <c r="E5" s="78"/>
      <c r="F5" s="79"/>
      <c r="G5" s="75"/>
      <c r="H5" s="75"/>
      <c r="I5" s="84"/>
      <c r="J5" s="85"/>
    </row>
    <row r="6" spans="1:10" x14ac:dyDescent="0.2">
      <c r="A6" s="20"/>
      <c r="B6" s="17" t="s">
        <v>10</v>
      </c>
      <c r="C6" s="17" t="s">
        <v>11</v>
      </c>
      <c r="D6" s="17" t="s">
        <v>12</v>
      </c>
      <c r="E6" s="17" t="s">
        <v>13</v>
      </c>
      <c r="F6" s="80"/>
      <c r="G6" s="81"/>
      <c r="H6" s="81"/>
      <c r="I6" s="86"/>
      <c r="J6" s="87"/>
    </row>
    <row r="7" spans="1:10" x14ac:dyDescent="0.2">
      <c r="A7" s="2" t="s">
        <v>28</v>
      </c>
      <c r="B7" s="3">
        <f>B8</f>
        <v>90434</v>
      </c>
      <c r="C7" s="3">
        <f>C8</f>
        <v>0</v>
      </c>
      <c r="D7" s="3">
        <f>D8</f>
        <v>97934</v>
      </c>
      <c r="E7" s="3">
        <f t="shared" ref="E7:E31" si="0">B7-D7+C7</f>
        <v>-7500</v>
      </c>
      <c r="F7" s="28">
        <f>D7/(B7+C7)*100</f>
        <v>108.29334100006636</v>
      </c>
      <c r="G7" s="4" t="s">
        <v>14</v>
      </c>
      <c r="H7" s="5"/>
      <c r="I7" s="6"/>
      <c r="J7" s="7"/>
    </row>
    <row r="8" spans="1:10" x14ac:dyDescent="0.2">
      <c r="A8" s="10" t="s">
        <v>29</v>
      </c>
      <c r="B8" s="9">
        <v>90434</v>
      </c>
      <c r="C8" s="9"/>
      <c r="D8" s="9">
        <v>97934</v>
      </c>
      <c r="E8" s="9">
        <f t="shared" si="0"/>
        <v>-7500</v>
      </c>
      <c r="F8" s="29">
        <f t="shared" ref="F8:F31" si="1">D8/(B8+C8)*100</f>
        <v>108.29334100006636</v>
      </c>
      <c r="G8" s="4" t="s">
        <v>14</v>
      </c>
      <c r="H8" s="5"/>
      <c r="I8" s="6"/>
      <c r="J8" s="7"/>
    </row>
    <row r="9" spans="1:10" x14ac:dyDescent="0.2">
      <c r="A9" s="21" t="s">
        <v>30</v>
      </c>
      <c r="B9" s="3">
        <f>B10</f>
        <v>-19073632.02</v>
      </c>
      <c r="C9" s="3">
        <f>C10</f>
        <v>0</v>
      </c>
      <c r="D9" s="3">
        <f>D10</f>
        <v>-19205381</v>
      </c>
      <c r="E9" s="3">
        <f t="shared" si="0"/>
        <v>131748.98000000045</v>
      </c>
      <c r="F9" s="28">
        <f t="shared" si="1"/>
        <v>100.69073881608837</v>
      </c>
      <c r="G9" s="4" t="s">
        <v>14</v>
      </c>
      <c r="H9" s="5"/>
      <c r="I9" s="6"/>
      <c r="J9" s="7"/>
    </row>
    <row r="10" spans="1:10" x14ac:dyDescent="0.2">
      <c r="A10" s="8" t="s">
        <v>31</v>
      </c>
      <c r="B10" s="9">
        <v>-19073632.02</v>
      </c>
      <c r="C10" s="9"/>
      <c r="D10" s="9">
        <v>-19205381</v>
      </c>
      <c r="E10" s="9">
        <f t="shared" si="0"/>
        <v>131748.98000000045</v>
      </c>
      <c r="F10" s="29">
        <f t="shared" si="1"/>
        <v>100.69073881608837</v>
      </c>
      <c r="G10" s="4" t="s">
        <v>14</v>
      </c>
      <c r="H10" s="5"/>
      <c r="I10" s="6"/>
      <c r="J10" s="7"/>
    </row>
    <row r="11" spans="1:10" x14ac:dyDescent="0.2">
      <c r="A11" s="2" t="s">
        <v>32</v>
      </c>
      <c r="B11" s="3">
        <f>B12+B13</f>
        <v>19153795.07</v>
      </c>
      <c r="C11" s="3">
        <f>C12+C13</f>
        <v>0</v>
      </c>
      <c r="D11" s="3">
        <f>D12+D13</f>
        <v>19395887.870000001</v>
      </c>
      <c r="E11" s="3">
        <f t="shared" si="0"/>
        <v>-242092.80000000075</v>
      </c>
      <c r="F11" s="28">
        <f t="shared" si="1"/>
        <v>101.26394168422101</v>
      </c>
      <c r="G11" s="4" t="s">
        <v>14</v>
      </c>
      <c r="H11" s="5"/>
      <c r="I11" s="6"/>
      <c r="J11" s="7"/>
    </row>
    <row r="12" spans="1:10" x14ac:dyDescent="0.2">
      <c r="A12" s="10" t="s">
        <v>33</v>
      </c>
      <c r="B12" s="9">
        <v>396434.07</v>
      </c>
      <c r="C12" s="9"/>
      <c r="D12" s="9">
        <v>488526.87</v>
      </c>
      <c r="E12" s="9">
        <f t="shared" si="0"/>
        <v>-92092.799999999988</v>
      </c>
      <c r="F12" s="29">
        <f t="shared" si="1"/>
        <v>123.23029400575989</v>
      </c>
      <c r="G12" s="4" t="s">
        <v>14</v>
      </c>
      <c r="H12" s="5"/>
      <c r="I12" s="6"/>
      <c r="J12" s="7"/>
    </row>
    <row r="13" spans="1:10" x14ac:dyDescent="0.2">
      <c r="A13" s="11" t="s">
        <v>34</v>
      </c>
      <c r="B13" s="9">
        <v>18757361</v>
      </c>
      <c r="C13" s="9"/>
      <c r="D13" s="9">
        <v>18907361</v>
      </c>
      <c r="E13" s="9">
        <f t="shared" si="0"/>
        <v>-150000</v>
      </c>
      <c r="F13" s="29">
        <f t="shared" si="1"/>
        <v>100.79968605391771</v>
      </c>
      <c r="G13" s="4" t="s">
        <v>14</v>
      </c>
      <c r="H13" s="5"/>
      <c r="I13" s="6"/>
      <c r="J13" s="7"/>
    </row>
    <row r="14" spans="1:10" x14ac:dyDescent="0.2">
      <c r="A14" s="12" t="s">
        <v>35</v>
      </c>
      <c r="B14" s="3">
        <f>B15+B16</f>
        <v>-2026426.73</v>
      </c>
      <c r="C14" s="3">
        <f>C15+C16</f>
        <v>0</v>
      </c>
      <c r="D14" s="3">
        <f>D15+D16</f>
        <v>-2025960.99</v>
      </c>
      <c r="E14" s="3">
        <f t="shared" si="0"/>
        <v>-465.73999999999069</v>
      </c>
      <c r="F14" s="28">
        <f t="shared" si="1"/>
        <v>99.977016686904847</v>
      </c>
      <c r="G14" s="4" t="s">
        <v>14</v>
      </c>
      <c r="H14" s="5"/>
      <c r="I14" s="6"/>
      <c r="J14" s="7"/>
    </row>
    <row r="15" spans="1:10" x14ac:dyDescent="0.2">
      <c r="A15" s="11" t="s">
        <v>36</v>
      </c>
      <c r="B15" s="9">
        <v>-1549233.83</v>
      </c>
      <c r="C15" s="9"/>
      <c r="D15" s="9">
        <v>-1570059.94</v>
      </c>
      <c r="E15" s="9">
        <f t="shared" si="0"/>
        <v>20826.10999999987</v>
      </c>
      <c r="F15" s="29">
        <f t="shared" si="1"/>
        <v>101.34428448415692</v>
      </c>
      <c r="G15" s="4" t="s">
        <v>14</v>
      </c>
      <c r="H15" s="5"/>
      <c r="I15" s="6"/>
      <c r="J15" s="7"/>
    </row>
    <row r="16" spans="1:10" x14ac:dyDescent="0.2">
      <c r="A16" s="11" t="s">
        <v>37</v>
      </c>
      <c r="B16" s="9">
        <v>-477192.9</v>
      </c>
      <c r="C16" s="9"/>
      <c r="D16" s="9">
        <v>-455901.05</v>
      </c>
      <c r="E16" s="9">
        <f t="shared" si="0"/>
        <v>-21291.850000000035</v>
      </c>
      <c r="F16" s="29">
        <f t="shared" si="1"/>
        <v>95.538104192245939</v>
      </c>
      <c r="G16" s="4" t="s">
        <v>14</v>
      </c>
      <c r="H16" s="5"/>
      <c r="I16" s="6"/>
      <c r="J16" s="7"/>
    </row>
    <row r="17" spans="1:10" x14ac:dyDescent="0.2">
      <c r="A17" s="2" t="s">
        <v>38</v>
      </c>
      <c r="B17" s="3">
        <f>B18+B19</f>
        <v>-312947.64999999997</v>
      </c>
      <c r="C17" s="3">
        <f>C18+C19</f>
        <v>-14500</v>
      </c>
      <c r="D17" s="3">
        <f>D18+D19</f>
        <v>-323894.81</v>
      </c>
      <c r="E17" s="3">
        <f t="shared" si="0"/>
        <v>-3552.8399999999674</v>
      </c>
      <c r="F17" s="28">
        <f t="shared" si="1"/>
        <v>98.914989922816673</v>
      </c>
      <c r="G17" s="4" t="s">
        <v>14</v>
      </c>
      <c r="H17" s="6"/>
      <c r="I17" s="6"/>
      <c r="J17" s="7"/>
    </row>
    <row r="18" spans="1:10" x14ac:dyDescent="0.2">
      <c r="A18" s="10" t="s">
        <v>39</v>
      </c>
      <c r="B18" s="9">
        <v>-304622.05</v>
      </c>
      <c r="C18" s="9">
        <v>-14500</v>
      </c>
      <c r="D18" s="9">
        <v>-315496.26</v>
      </c>
      <c r="E18" s="9">
        <f t="shared" si="0"/>
        <v>-3625.789999999979</v>
      </c>
      <c r="F18" s="29">
        <f t="shared" si="1"/>
        <v>98.863823418030819</v>
      </c>
      <c r="G18" s="4" t="s">
        <v>14</v>
      </c>
      <c r="H18" s="6"/>
      <c r="I18" s="6"/>
      <c r="J18" s="7"/>
    </row>
    <row r="19" spans="1:10" x14ac:dyDescent="0.2">
      <c r="A19" s="11" t="s">
        <v>40</v>
      </c>
      <c r="B19" s="9">
        <v>-8325.6</v>
      </c>
      <c r="C19" s="9"/>
      <c r="D19" s="9">
        <v>-8398.5499999999993</v>
      </c>
      <c r="E19" s="9">
        <f t="shared" si="0"/>
        <v>72.949999999998909</v>
      </c>
      <c r="F19" s="29">
        <f t="shared" si="1"/>
        <v>100.87621312578069</v>
      </c>
      <c r="G19" s="4" t="s">
        <v>14</v>
      </c>
      <c r="H19" s="5"/>
      <c r="I19" s="6"/>
      <c r="J19" s="7"/>
    </row>
    <row r="20" spans="1:10" x14ac:dyDescent="0.2">
      <c r="A20" s="12" t="s">
        <v>15</v>
      </c>
      <c r="B20" s="3">
        <v>-72640.28</v>
      </c>
      <c r="C20" s="3">
        <v>-28550</v>
      </c>
      <c r="D20" s="3">
        <v>-66320.929999999993</v>
      </c>
      <c r="E20" s="3">
        <f t="shared" si="0"/>
        <v>-34869.350000000006</v>
      </c>
      <c r="F20" s="28">
        <f t="shared" si="1"/>
        <v>65.540810836772067</v>
      </c>
      <c r="G20" s="4" t="s">
        <v>14</v>
      </c>
      <c r="H20" s="5"/>
      <c r="I20" s="6"/>
      <c r="J20" s="7"/>
    </row>
    <row r="21" spans="1:10" x14ac:dyDescent="0.2">
      <c r="A21" s="12" t="s">
        <v>41</v>
      </c>
      <c r="B21" s="3">
        <v>17583.95</v>
      </c>
      <c r="C21" s="3">
        <v>43050</v>
      </c>
      <c r="D21" s="3">
        <v>30234.47</v>
      </c>
      <c r="E21" s="3">
        <f t="shared" si="0"/>
        <v>30399.48</v>
      </c>
      <c r="F21" s="29">
        <f t="shared" si="1"/>
        <v>49.863929366303864</v>
      </c>
      <c r="G21" s="4" t="s">
        <v>14</v>
      </c>
      <c r="H21" s="5"/>
      <c r="I21" s="6"/>
      <c r="J21" s="7"/>
    </row>
    <row r="22" spans="1:10" x14ac:dyDescent="0.2">
      <c r="A22" s="12" t="s">
        <v>42</v>
      </c>
      <c r="B22" s="3"/>
      <c r="C22" s="3"/>
      <c r="D22" s="3"/>
      <c r="E22" s="3"/>
      <c r="F22" s="29"/>
      <c r="G22" s="4"/>
      <c r="H22" s="5"/>
      <c r="I22" s="6"/>
      <c r="J22" s="7"/>
    </row>
    <row r="23" spans="1:10" x14ac:dyDescent="0.2">
      <c r="A23" s="12" t="s">
        <v>43</v>
      </c>
      <c r="B23" s="3">
        <f>B24</f>
        <v>0</v>
      </c>
      <c r="C23" s="3">
        <f>C24</f>
        <v>0</v>
      </c>
      <c r="D23" s="3">
        <f>D24</f>
        <v>5170.88</v>
      </c>
      <c r="E23" s="3">
        <f t="shared" si="0"/>
        <v>-5170.88</v>
      </c>
      <c r="F23" s="29"/>
      <c r="G23" s="4" t="s">
        <v>14</v>
      </c>
      <c r="H23" s="5"/>
      <c r="I23" s="6"/>
      <c r="J23" s="7"/>
    </row>
    <row r="24" spans="1:10" x14ac:dyDescent="0.2">
      <c r="A24" s="11" t="s">
        <v>44</v>
      </c>
      <c r="B24" s="9"/>
      <c r="C24" s="9"/>
      <c r="D24" s="9">
        <v>5170.88</v>
      </c>
      <c r="E24" s="9">
        <f t="shared" si="0"/>
        <v>-5170.88</v>
      </c>
      <c r="F24" s="29"/>
      <c r="G24" s="4" t="s">
        <v>14</v>
      </c>
      <c r="H24" s="5"/>
      <c r="I24" s="6"/>
      <c r="J24" s="7"/>
    </row>
    <row r="25" spans="1:10" x14ac:dyDescent="0.2">
      <c r="A25" s="12" t="s">
        <v>16</v>
      </c>
      <c r="B25" s="3">
        <f>B26</f>
        <v>151.66</v>
      </c>
      <c r="C25" s="3">
        <f>C26</f>
        <v>0</v>
      </c>
      <c r="D25" s="3">
        <f>D26</f>
        <v>148.96</v>
      </c>
      <c r="E25" s="3">
        <f t="shared" si="0"/>
        <v>2.6999999999999886</v>
      </c>
      <c r="F25" s="28">
        <f t="shared" si="1"/>
        <v>98.219701964921541</v>
      </c>
      <c r="G25" s="4" t="s">
        <v>14</v>
      </c>
      <c r="H25" s="5"/>
      <c r="I25" s="6"/>
      <c r="J25" s="7"/>
    </row>
    <row r="26" spans="1:10" x14ac:dyDescent="0.2">
      <c r="A26" s="11" t="s">
        <v>45</v>
      </c>
      <c r="B26" s="9">
        <v>151.66</v>
      </c>
      <c r="C26" s="9"/>
      <c r="D26" s="9">
        <v>148.96</v>
      </c>
      <c r="E26" s="9">
        <f t="shared" si="0"/>
        <v>2.6999999999999886</v>
      </c>
      <c r="F26" s="29">
        <f t="shared" si="1"/>
        <v>98.219701964921541</v>
      </c>
      <c r="G26" s="4" t="s">
        <v>14</v>
      </c>
      <c r="H26" s="5"/>
      <c r="I26" s="6"/>
      <c r="J26" s="7"/>
    </row>
    <row r="27" spans="1:10" x14ac:dyDescent="0.2">
      <c r="A27" s="12" t="s">
        <v>27</v>
      </c>
      <c r="B27" s="9"/>
      <c r="C27" s="9"/>
      <c r="D27" s="3">
        <f>D28</f>
        <v>-37.229999999999997</v>
      </c>
      <c r="E27" s="3">
        <f t="shared" si="0"/>
        <v>37.229999999999997</v>
      </c>
      <c r="F27" s="29"/>
      <c r="G27" s="4" t="s">
        <v>14</v>
      </c>
      <c r="H27" s="5"/>
      <c r="I27" s="6"/>
      <c r="J27" s="7"/>
    </row>
    <row r="28" spans="1:10" x14ac:dyDescent="0.2">
      <c r="A28" s="11" t="s">
        <v>46</v>
      </c>
      <c r="B28" s="9"/>
      <c r="C28" s="9"/>
      <c r="D28" s="9">
        <v>-37.229999999999997</v>
      </c>
      <c r="E28" s="9">
        <f t="shared" si="0"/>
        <v>37.229999999999997</v>
      </c>
      <c r="F28" s="29"/>
      <c r="G28" s="4" t="s">
        <v>14</v>
      </c>
      <c r="H28" s="5"/>
      <c r="I28" s="6"/>
      <c r="J28" s="7"/>
    </row>
    <row r="29" spans="1:10" x14ac:dyDescent="0.2">
      <c r="A29" s="12" t="s">
        <v>47</v>
      </c>
      <c r="B29" s="3">
        <v>0</v>
      </c>
      <c r="C29" s="3"/>
      <c r="D29" s="3">
        <v>-25.83</v>
      </c>
      <c r="E29" s="3">
        <f t="shared" si="0"/>
        <v>25.83</v>
      </c>
      <c r="F29" s="28"/>
      <c r="G29" s="4" t="s">
        <v>14</v>
      </c>
      <c r="H29" s="5"/>
      <c r="I29" s="6"/>
      <c r="J29" s="7"/>
    </row>
    <row r="30" spans="1:10" x14ac:dyDescent="0.2">
      <c r="A30" s="11"/>
      <c r="B30" s="9"/>
      <c r="C30" s="9"/>
      <c r="D30" s="9"/>
      <c r="E30" s="3"/>
      <c r="F30" s="11"/>
      <c r="G30" s="5"/>
      <c r="H30" s="5"/>
      <c r="I30" s="6"/>
      <c r="J30" s="7"/>
    </row>
    <row r="31" spans="1:10" x14ac:dyDescent="0.2">
      <c r="A31" s="12" t="s">
        <v>48</v>
      </c>
      <c r="B31" s="3">
        <f>B7+B9+B11+B14+B17+B20+B21+B22+B23+B25+B27+B29</f>
        <v>-2223681.9999999986</v>
      </c>
      <c r="C31" s="3">
        <f>C7+C9+C11+C14+C17+C20+C21+C22+C23+C25+C29</f>
        <v>0</v>
      </c>
      <c r="D31" s="3">
        <f>D7+D9+D11+D14+D17+D20+D21+D22+D23+D25+D27+D29</f>
        <v>-2092244.6099999989</v>
      </c>
      <c r="E31" s="3">
        <f t="shared" si="0"/>
        <v>-131437.38999999966</v>
      </c>
      <c r="F31" s="28">
        <f t="shared" si="1"/>
        <v>94.089200254352917</v>
      </c>
      <c r="G31" s="4" t="s">
        <v>14</v>
      </c>
      <c r="H31" s="5"/>
      <c r="I31" s="6"/>
      <c r="J31" s="7"/>
    </row>
    <row r="32" spans="1:10" x14ac:dyDescent="0.2">
      <c r="A32" s="89"/>
      <c r="B32" s="90"/>
      <c r="C32" s="90"/>
      <c r="D32" s="90"/>
      <c r="E32" s="90"/>
      <c r="F32" s="90"/>
      <c r="G32" s="90"/>
      <c r="H32" s="90"/>
      <c r="I32" s="90"/>
      <c r="J32" s="23"/>
    </row>
    <row r="33" spans="1:10" x14ac:dyDescent="0.2">
      <c r="A33" s="89" t="s">
        <v>17</v>
      </c>
      <c r="B33" s="88"/>
      <c r="C33" s="88"/>
      <c r="D33" s="88"/>
      <c r="E33" s="88"/>
      <c r="F33" s="88"/>
      <c r="G33" s="88"/>
      <c r="H33" s="88"/>
      <c r="I33" s="88"/>
      <c r="J33" s="88"/>
    </row>
    <row r="34" spans="1:10" x14ac:dyDescent="0.2">
      <c r="A34" s="89" t="s">
        <v>18</v>
      </c>
      <c r="B34" s="88"/>
      <c r="C34" s="88"/>
      <c r="D34" s="88"/>
      <c r="E34" s="88"/>
      <c r="F34" s="88"/>
      <c r="G34" s="88"/>
      <c r="H34" s="88"/>
      <c r="I34" s="88"/>
      <c r="J34" s="88"/>
    </row>
    <row r="35" spans="1:10" x14ac:dyDescent="0.2">
      <c r="A35" s="89" t="s">
        <v>19</v>
      </c>
      <c r="B35" s="89"/>
      <c r="C35" s="90"/>
      <c r="D35" s="90"/>
      <c r="E35" s="90"/>
      <c r="F35" s="90"/>
      <c r="G35" s="90"/>
      <c r="H35" s="90"/>
      <c r="I35" s="90"/>
      <c r="J35" s="90"/>
    </row>
    <row r="36" spans="1:10" x14ac:dyDescent="0.2">
      <c r="A36" s="89" t="s">
        <v>20</v>
      </c>
      <c r="B36" s="90"/>
      <c r="C36" s="90"/>
      <c r="D36" s="90"/>
      <c r="E36" s="90"/>
      <c r="F36" s="90"/>
      <c r="G36" s="90"/>
      <c r="H36" s="90"/>
      <c r="I36" s="90"/>
      <c r="J36" s="23"/>
    </row>
    <row r="37" spans="1:10" x14ac:dyDescent="0.2">
      <c r="A37" s="89" t="s">
        <v>54</v>
      </c>
      <c r="B37" s="90"/>
      <c r="C37" s="90"/>
      <c r="D37" s="90"/>
      <c r="E37" s="90"/>
      <c r="F37" s="90"/>
      <c r="G37" s="90"/>
      <c r="H37" s="90"/>
      <c r="I37" s="90"/>
      <c r="J37" s="23"/>
    </row>
    <row r="38" spans="1:10" x14ac:dyDescent="0.2">
      <c r="A38" s="88" t="s">
        <v>21</v>
      </c>
      <c r="B38" s="88"/>
      <c r="C38" s="88"/>
      <c r="D38" s="88"/>
      <c r="E38" s="88"/>
      <c r="F38" s="88"/>
      <c r="G38" s="88"/>
      <c r="H38" s="88"/>
      <c r="I38" s="88"/>
      <c r="J38" s="23"/>
    </row>
  </sheetData>
  <mergeCells count="16">
    <mergeCell ref="A32:I32"/>
    <mergeCell ref="A33:J33"/>
    <mergeCell ref="A1:J1"/>
    <mergeCell ref="I3:J3"/>
    <mergeCell ref="C4:C5"/>
    <mergeCell ref="D4:D5"/>
    <mergeCell ref="E4:E5"/>
    <mergeCell ref="F4:F6"/>
    <mergeCell ref="G4:G6"/>
    <mergeCell ref="H4:H6"/>
    <mergeCell ref="I4:J6"/>
    <mergeCell ref="A34:J34"/>
    <mergeCell ref="A35:J35"/>
    <mergeCell ref="A36:I36"/>
    <mergeCell ref="A37:I37"/>
    <mergeCell ref="A38:I38"/>
  </mergeCells>
  <pageMargins left="1.1023622047244095" right="0.70866141732283472" top="1.3385826771653544" bottom="0.74803149606299213" header="0.31496062992125984" footer="0.31496062992125984"/>
  <pageSetup paperSize="9" scale="79" orientation="landscape" r:id="rId1"/>
  <headerFooter>
    <oddHeader>&amp;L&amp;G&amp;R&amp;G</oddHeader>
    <oddFooter>&amp;RPägina 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A5F6-D446-9942-9356-4BDDE1FBD2D5}">
  <sheetPr>
    <pageSetUpPr fitToPage="1"/>
  </sheetPr>
  <dimension ref="A1:J38"/>
  <sheetViews>
    <sheetView topLeftCell="A19" zoomScale="145" zoomScaleNormal="145" workbookViewId="0">
      <selection activeCell="A37" sqref="A37:I37"/>
    </sheetView>
  </sheetViews>
  <sheetFormatPr baseColWidth="10" defaultColWidth="9.140625" defaultRowHeight="12.75" x14ac:dyDescent="0.2"/>
  <cols>
    <col min="1" max="1" width="41.85546875" style="22" bestFit="1" customWidth="1"/>
    <col min="2" max="2" width="16.42578125" style="22" customWidth="1"/>
    <col min="3" max="3" width="10.28515625" style="22" customWidth="1"/>
    <col min="4" max="4" width="13.140625" style="22" bestFit="1" customWidth="1"/>
    <col min="5" max="5" width="12.28515625" style="22" bestFit="1" customWidth="1"/>
    <col min="6" max="6" width="17.7109375" style="22" customWidth="1"/>
    <col min="7" max="7" width="13.42578125" style="14" customWidth="1"/>
    <col min="8" max="8" width="12.140625" style="22" customWidth="1"/>
    <col min="9" max="10" width="9.140625" style="22"/>
    <col min="11" max="16384" width="9.140625" style="1"/>
  </cols>
  <sheetData>
    <row r="1" spans="1:10" ht="15.75" thickBot="1" x14ac:dyDescent="0.2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x14ac:dyDescent="0.2">
      <c r="A2" s="18" t="s">
        <v>25</v>
      </c>
      <c r="B2" s="19"/>
      <c r="C2" s="19"/>
      <c r="D2" s="19"/>
      <c r="E2" s="19"/>
      <c r="F2" s="19"/>
      <c r="G2" s="13"/>
      <c r="H2" s="19"/>
      <c r="I2" s="19"/>
      <c r="J2" s="19"/>
    </row>
    <row r="3" spans="1:10" x14ac:dyDescent="0.2">
      <c r="A3" s="18"/>
      <c r="B3" s="19"/>
      <c r="C3" s="19"/>
      <c r="D3" s="19"/>
      <c r="E3" s="19"/>
      <c r="F3" s="19"/>
      <c r="G3" s="13"/>
      <c r="H3" s="19"/>
      <c r="I3" s="58" t="s">
        <v>1</v>
      </c>
      <c r="J3" s="59"/>
    </row>
    <row r="4" spans="1:10" x14ac:dyDescent="0.2">
      <c r="A4" s="15" t="s">
        <v>50</v>
      </c>
      <c r="B4" s="15" t="s">
        <v>2</v>
      </c>
      <c r="C4" s="74" t="s">
        <v>3</v>
      </c>
      <c r="D4" s="76" t="s">
        <v>4</v>
      </c>
      <c r="E4" s="74" t="s">
        <v>5</v>
      </c>
      <c r="F4" s="74" t="s">
        <v>6</v>
      </c>
      <c r="G4" s="74" t="s">
        <v>52</v>
      </c>
      <c r="H4" s="74" t="s">
        <v>7</v>
      </c>
      <c r="I4" s="82" t="s">
        <v>8</v>
      </c>
      <c r="J4" s="83"/>
    </row>
    <row r="5" spans="1:10" x14ac:dyDescent="0.2">
      <c r="A5" s="16" t="s">
        <v>51</v>
      </c>
      <c r="B5" s="16" t="s">
        <v>9</v>
      </c>
      <c r="C5" s="75"/>
      <c r="D5" s="77"/>
      <c r="E5" s="78"/>
      <c r="F5" s="79"/>
      <c r="G5" s="75"/>
      <c r="H5" s="75"/>
      <c r="I5" s="84"/>
      <c r="J5" s="85"/>
    </row>
    <row r="6" spans="1:10" x14ac:dyDescent="0.2">
      <c r="A6" s="20"/>
      <c r="B6" s="17" t="s">
        <v>10</v>
      </c>
      <c r="C6" s="17" t="s">
        <v>11</v>
      </c>
      <c r="D6" s="17" t="s">
        <v>12</v>
      </c>
      <c r="E6" s="17" t="s">
        <v>13</v>
      </c>
      <c r="F6" s="80"/>
      <c r="G6" s="81"/>
      <c r="H6" s="81"/>
      <c r="I6" s="86"/>
      <c r="J6" s="87"/>
    </row>
    <row r="7" spans="1:10" x14ac:dyDescent="0.2">
      <c r="A7" s="2" t="s">
        <v>28</v>
      </c>
      <c r="B7" s="3">
        <f>B8</f>
        <v>90434</v>
      </c>
      <c r="C7" s="3">
        <f>C8</f>
        <v>0</v>
      </c>
      <c r="D7" s="3">
        <f>D8</f>
        <v>90434</v>
      </c>
      <c r="E7" s="3">
        <f t="shared" ref="E7:E31" si="0">B7-D7+C7</f>
        <v>0</v>
      </c>
      <c r="F7" s="28">
        <f>D7/(B7+C7)*100</f>
        <v>100</v>
      </c>
      <c r="G7" s="4" t="s">
        <v>14</v>
      </c>
      <c r="H7" s="5"/>
      <c r="I7" s="6"/>
      <c r="J7" s="7"/>
    </row>
    <row r="8" spans="1:10" x14ac:dyDescent="0.2">
      <c r="A8" s="10" t="s">
        <v>29</v>
      </c>
      <c r="B8" s="9">
        <v>90434</v>
      </c>
      <c r="C8" s="9"/>
      <c r="D8" s="9">
        <v>90434</v>
      </c>
      <c r="E8" s="9">
        <f t="shared" si="0"/>
        <v>0</v>
      </c>
      <c r="F8" s="29">
        <f t="shared" ref="F8:F31" si="1">D8/(B8+C8)*100</f>
        <v>100</v>
      </c>
      <c r="G8" s="4" t="s">
        <v>14</v>
      </c>
      <c r="H8" s="5"/>
      <c r="I8" s="6"/>
      <c r="J8" s="7"/>
    </row>
    <row r="9" spans="1:10" x14ac:dyDescent="0.2">
      <c r="A9" s="21" t="s">
        <v>30</v>
      </c>
      <c r="B9" s="3">
        <f>B10</f>
        <v>-19096845.93</v>
      </c>
      <c r="C9" s="3">
        <f>C10</f>
        <v>0</v>
      </c>
      <c r="D9" s="3">
        <f>D10</f>
        <v>-19532368.510000002</v>
      </c>
      <c r="E9" s="3">
        <f t="shared" si="0"/>
        <v>435522.58000000194</v>
      </c>
      <c r="F9" s="28">
        <f t="shared" si="1"/>
        <v>102.28059953772693</v>
      </c>
      <c r="G9" s="4" t="s">
        <v>14</v>
      </c>
      <c r="H9" s="5"/>
      <c r="I9" s="6"/>
      <c r="J9" s="7"/>
    </row>
    <row r="10" spans="1:10" x14ac:dyDescent="0.2">
      <c r="A10" s="8" t="s">
        <v>31</v>
      </c>
      <c r="B10" s="9">
        <v>-19096845.93</v>
      </c>
      <c r="C10" s="9"/>
      <c r="D10" s="9">
        <v>-19532368.510000002</v>
      </c>
      <c r="E10" s="9">
        <f t="shared" si="0"/>
        <v>435522.58000000194</v>
      </c>
      <c r="F10" s="29">
        <f t="shared" si="1"/>
        <v>102.28059953772693</v>
      </c>
      <c r="G10" s="4" t="s">
        <v>14</v>
      </c>
      <c r="H10" s="5"/>
      <c r="I10" s="6"/>
      <c r="J10" s="7"/>
    </row>
    <row r="11" spans="1:10" x14ac:dyDescent="0.2">
      <c r="A11" s="2" t="s">
        <v>32</v>
      </c>
      <c r="B11" s="3">
        <f>B12+B13</f>
        <v>19220224.370000001</v>
      </c>
      <c r="C11" s="3">
        <f>C12+C13</f>
        <v>0</v>
      </c>
      <c r="D11" s="3">
        <f>D12+D13</f>
        <v>19499019.990000002</v>
      </c>
      <c r="E11" s="3">
        <f t="shared" si="0"/>
        <v>-278795.62000000104</v>
      </c>
      <c r="F11" s="28">
        <f t="shared" si="1"/>
        <v>101.45053259854325</v>
      </c>
      <c r="G11" s="4" t="s">
        <v>14</v>
      </c>
      <c r="H11" s="5"/>
      <c r="I11" s="6"/>
      <c r="J11" s="7"/>
    </row>
    <row r="12" spans="1:10" x14ac:dyDescent="0.2">
      <c r="A12" s="10" t="s">
        <v>33</v>
      </c>
      <c r="B12" s="9">
        <v>362863.37</v>
      </c>
      <c r="C12" s="9"/>
      <c r="D12" s="9">
        <v>481061.53</v>
      </c>
      <c r="E12" s="9">
        <f t="shared" si="0"/>
        <v>-118198.16000000003</v>
      </c>
      <c r="F12" s="29">
        <f t="shared" si="1"/>
        <v>132.57373705149683</v>
      </c>
      <c r="G12" s="4" t="s">
        <v>14</v>
      </c>
      <c r="H12" s="5"/>
      <c r="I12" s="6"/>
      <c r="J12" s="7"/>
    </row>
    <row r="13" spans="1:10" x14ac:dyDescent="0.2">
      <c r="A13" s="11" t="s">
        <v>34</v>
      </c>
      <c r="B13" s="9">
        <v>18857361</v>
      </c>
      <c r="C13" s="9"/>
      <c r="D13" s="9">
        <v>19017958.460000001</v>
      </c>
      <c r="E13" s="9">
        <f t="shared" si="0"/>
        <v>-160597.46000000089</v>
      </c>
      <c r="F13" s="29">
        <f t="shared" si="1"/>
        <v>100.85164334500465</v>
      </c>
      <c r="G13" s="4" t="s">
        <v>14</v>
      </c>
      <c r="H13" s="5"/>
      <c r="I13" s="6"/>
      <c r="J13" s="7"/>
    </row>
    <row r="14" spans="1:10" x14ac:dyDescent="0.2">
      <c r="A14" s="12" t="s">
        <v>35</v>
      </c>
      <c r="B14" s="3">
        <f>B15+B16</f>
        <v>-2008490.6</v>
      </c>
      <c r="C14" s="3">
        <f>C15+C16</f>
        <v>0</v>
      </c>
      <c r="D14" s="3">
        <f>D15+D16</f>
        <v>-1882764.81</v>
      </c>
      <c r="E14" s="3">
        <f t="shared" si="0"/>
        <v>-125725.79000000004</v>
      </c>
      <c r="F14" s="28">
        <f t="shared" si="1"/>
        <v>93.740284868647123</v>
      </c>
      <c r="G14" s="4" t="s">
        <v>14</v>
      </c>
      <c r="H14" s="5"/>
      <c r="I14" s="6"/>
      <c r="J14" s="7"/>
    </row>
    <row r="15" spans="1:10" x14ac:dyDescent="0.2">
      <c r="A15" s="11" t="s">
        <v>36</v>
      </c>
      <c r="B15" s="9">
        <v>-1528121.04</v>
      </c>
      <c r="C15" s="9"/>
      <c r="D15" s="9">
        <v>-1472569.97</v>
      </c>
      <c r="E15" s="9">
        <f t="shared" si="0"/>
        <v>-55551.070000000065</v>
      </c>
      <c r="F15" s="29">
        <f t="shared" si="1"/>
        <v>96.364746734983768</v>
      </c>
      <c r="G15" s="4" t="s">
        <v>14</v>
      </c>
      <c r="H15" s="5"/>
      <c r="I15" s="6"/>
      <c r="J15" s="7"/>
    </row>
    <row r="16" spans="1:10" x14ac:dyDescent="0.2">
      <c r="A16" s="11" t="s">
        <v>37</v>
      </c>
      <c r="B16" s="9">
        <v>-480369.56</v>
      </c>
      <c r="C16" s="9"/>
      <c r="D16" s="9">
        <v>-410194.84</v>
      </c>
      <c r="E16" s="9">
        <f t="shared" si="0"/>
        <v>-70174.719999999972</v>
      </c>
      <c r="F16" s="29">
        <f t="shared" si="1"/>
        <v>85.391513983525527</v>
      </c>
      <c r="G16" s="4" t="s">
        <v>14</v>
      </c>
      <c r="H16" s="5"/>
      <c r="I16" s="6"/>
      <c r="J16" s="7"/>
    </row>
    <row r="17" spans="1:10" x14ac:dyDescent="0.2">
      <c r="A17" s="2" t="s">
        <v>38</v>
      </c>
      <c r="B17" s="3">
        <f>B18+B19</f>
        <v>-329253.92</v>
      </c>
      <c r="C17" s="3">
        <f>C18+C19</f>
        <v>0</v>
      </c>
      <c r="D17" s="3">
        <f>D18+D19</f>
        <v>-310008.94999999995</v>
      </c>
      <c r="E17" s="3">
        <f t="shared" si="0"/>
        <v>-19244.97000000003</v>
      </c>
      <c r="F17" s="28">
        <f t="shared" si="1"/>
        <v>94.154976195879442</v>
      </c>
      <c r="G17" s="4" t="s">
        <v>14</v>
      </c>
      <c r="H17" s="6"/>
      <c r="I17" s="6"/>
      <c r="J17" s="7"/>
    </row>
    <row r="18" spans="1:10" x14ac:dyDescent="0.2">
      <c r="A18" s="10" t="s">
        <v>39</v>
      </c>
      <c r="B18" s="9">
        <v>-320801.81</v>
      </c>
      <c r="C18" s="9"/>
      <c r="D18" s="9">
        <v>-301531.71999999997</v>
      </c>
      <c r="E18" s="9">
        <f t="shared" si="0"/>
        <v>-19270.090000000026</v>
      </c>
      <c r="F18" s="29">
        <f t="shared" si="1"/>
        <v>93.993147981303466</v>
      </c>
      <c r="G18" s="4" t="s">
        <v>14</v>
      </c>
      <c r="H18" s="6"/>
      <c r="I18" s="6"/>
      <c r="J18" s="7"/>
    </row>
    <row r="19" spans="1:10" x14ac:dyDescent="0.2">
      <c r="A19" s="11" t="s">
        <v>40</v>
      </c>
      <c r="B19" s="9">
        <v>-8452.11</v>
      </c>
      <c r="C19" s="9"/>
      <c r="D19" s="9">
        <v>-8477.23</v>
      </c>
      <c r="E19" s="9">
        <f t="shared" si="0"/>
        <v>25.119999999998981</v>
      </c>
      <c r="F19" s="29">
        <f t="shared" si="1"/>
        <v>100.29720389346564</v>
      </c>
      <c r="G19" s="4" t="s">
        <v>14</v>
      </c>
      <c r="H19" s="5"/>
      <c r="I19" s="6"/>
      <c r="J19" s="7"/>
    </row>
    <row r="20" spans="1:10" x14ac:dyDescent="0.2">
      <c r="A20" s="12" t="s">
        <v>15</v>
      </c>
      <c r="B20" s="3">
        <v>-71122.12</v>
      </c>
      <c r="C20" s="3"/>
      <c r="D20" s="3">
        <v>-68512.44</v>
      </c>
      <c r="E20" s="3">
        <f t="shared" si="0"/>
        <v>-2609.679999999993</v>
      </c>
      <c r="F20" s="28">
        <f t="shared" si="1"/>
        <v>96.330705552646648</v>
      </c>
      <c r="G20" s="4" t="s">
        <v>14</v>
      </c>
      <c r="H20" s="5"/>
      <c r="I20" s="6"/>
      <c r="J20" s="7"/>
    </row>
    <row r="21" spans="1:10" x14ac:dyDescent="0.2">
      <c r="A21" s="12" t="s">
        <v>41</v>
      </c>
      <c r="B21" s="3">
        <v>28729.27</v>
      </c>
      <c r="C21" s="3"/>
      <c r="D21" s="3">
        <v>27963.58</v>
      </c>
      <c r="E21" s="3">
        <f t="shared" si="0"/>
        <v>765.68999999999869</v>
      </c>
      <c r="F21" s="29">
        <f t="shared" si="1"/>
        <v>97.33480871598897</v>
      </c>
      <c r="G21" s="4" t="s">
        <v>14</v>
      </c>
      <c r="H21" s="5"/>
      <c r="I21" s="6"/>
      <c r="J21" s="7"/>
    </row>
    <row r="22" spans="1:10" x14ac:dyDescent="0.2">
      <c r="A22" s="12" t="s">
        <v>42</v>
      </c>
      <c r="B22" s="3"/>
      <c r="C22" s="3"/>
      <c r="D22" s="3"/>
      <c r="E22" s="3"/>
      <c r="F22" s="29"/>
      <c r="G22" s="4"/>
      <c r="H22" s="5"/>
      <c r="I22" s="6"/>
      <c r="J22" s="7"/>
    </row>
    <row r="23" spans="1:10" x14ac:dyDescent="0.2">
      <c r="A23" s="12" t="s">
        <v>43</v>
      </c>
      <c r="B23" s="3">
        <f>B24</f>
        <v>0</v>
      </c>
      <c r="C23" s="3">
        <f>C24</f>
        <v>0</v>
      </c>
      <c r="D23" s="3">
        <f>D24</f>
        <v>10390.35</v>
      </c>
      <c r="E23" s="3">
        <f t="shared" si="0"/>
        <v>-10390.35</v>
      </c>
      <c r="F23" s="29"/>
      <c r="G23" s="4" t="s">
        <v>14</v>
      </c>
      <c r="H23" s="5"/>
      <c r="I23" s="6"/>
      <c r="J23" s="7"/>
    </row>
    <row r="24" spans="1:10" x14ac:dyDescent="0.2">
      <c r="A24" s="11" t="s">
        <v>44</v>
      </c>
      <c r="B24" s="9"/>
      <c r="C24" s="9"/>
      <c r="D24" s="9">
        <v>10390.35</v>
      </c>
      <c r="E24" s="9">
        <f t="shared" si="0"/>
        <v>-10390.35</v>
      </c>
      <c r="F24" s="29"/>
      <c r="G24" s="4" t="s">
        <v>14</v>
      </c>
      <c r="H24" s="5"/>
      <c r="I24" s="6"/>
      <c r="J24" s="7"/>
    </row>
    <row r="25" spans="1:10" x14ac:dyDescent="0.2">
      <c r="A25" s="12" t="s">
        <v>16</v>
      </c>
      <c r="B25" s="3">
        <f>B26</f>
        <v>457.93</v>
      </c>
      <c r="C25" s="3">
        <f>C26</f>
        <v>0</v>
      </c>
      <c r="D25" s="3">
        <f>D26</f>
        <v>151.66</v>
      </c>
      <c r="E25" s="3">
        <f t="shared" si="0"/>
        <v>306.27</v>
      </c>
      <c r="F25" s="28">
        <f t="shared" si="1"/>
        <v>33.118598912497546</v>
      </c>
      <c r="G25" s="4" t="s">
        <v>14</v>
      </c>
      <c r="H25" s="5"/>
      <c r="I25" s="6"/>
      <c r="J25" s="7"/>
    </row>
    <row r="26" spans="1:10" x14ac:dyDescent="0.2">
      <c r="A26" s="11" t="s">
        <v>45</v>
      </c>
      <c r="B26" s="9">
        <v>457.93</v>
      </c>
      <c r="C26" s="9"/>
      <c r="D26" s="9">
        <v>151.66</v>
      </c>
      <c r="E26" s="9">
        <f t="shared" si="0"/>
        <v>306.27</v>
      </c>
      <c r="F26" s="29">
        <f t="shared" si="1"/>
        <v>33.118598912497546</v>
      </c>
      <c r="G26" s="4" t="s">
        <v>14</v>
      </c>
      <c r="H26" s="5"/>
      <c r="I26" s="6"/>
      <c r="J26" s="7"/>
    </row>
    <row r="27" spans="1:10" x14ac:dyDescent="0.2">
      <c r="A27" s="12" t="s">
        <v>27</v>
      </c>
      <c r="B27" s="9"/>
      <c r="C27" s="9"/>
      <c r="D27" s="3">
        <f>D28</f>
        <v>0</v>
      </c>
      <c r="E27" s="3">
        <f t="shared" si="0"/>
        <v>0</v>
      </c>
      <c r="F27" s="29"/>
      <c r="G27" s="4" t="s">
        <v>14</v>
      </c>
      <c r="H27" s="5"/>
      <c r="I27" s="6"/>
      <c r="J27" s="7"/>
    </row>
    <row r="28" spans="1:10" x14ac:dyDescent="0.2">
      <c r="A28" s="11" t="s">
        <v>46</v>
      </c>
      <c r="B28" s="9"/>
      <c r="C28" s="9"/>
      <c r="D28" s="9"/>
      <c r="E28" s="9">
        <f t="shared" si="0"/>
        <v>0</v>
      </c>
      <c r="F28" s="29"/>
      <c r="G28" s="4" t="s">
        <v>14</v>
      </c>
      <c r="H28" s="5"/>
      <c r="I28" s="6"/>
      <c r="J28" s="7"/>
    </row>
    <row r="29" spans="1:10" x14ac:dyDescent="0.2">
      <c r="A29" s="12" t="s">
        <v>47</v>
      </c>
      <c r="B29" s="3">
        <v>0</v>
      </c>
      <c r="C29" s="3"/>
      <c r="D29" s="3">
        <v>-171.87</v>
      </c>
      <c r="E29" s="3">
        <f t="shared" si="0"/>
        <v>171.87</v>
      </c>
      <c r="F29" s="28"/>
      <c r="G29" s="4" t="s">
        <v>14</v>
      </c>
      <c r="H29" s="5"/>
      <c r="I29" s="6"/>
      <c r="J29" s="7"/>
    </row>
    <row r="30" spans="1:10" x14ac:dyDescent="0.2">
      <c r="A30" s="11"/>
      <c r="B30" s="9"/>
      <c r="C30" s="9"/>
      <c r="D30" s="9"/>
      <c r="E30" s="3"/>
      <c r="F30" s="11"/>
      <c r="G30" s="5"/>
      <c r="H30" s="5"/>
      <c r="I30" s="6"/>
      <c r="J30" s="7"/>
    </row>
    <row r="31" spans="1:10" x14ac:dyDescent="0.2">
      <c r="A31" s="12" t="s">
        <v>48</v>
      </c>
      <c r="B31" s="3">
        <f>B7+B9+B11+B14+B17+B20+B21+B22+B23+B25+B27+B29</f>
        <v>-2165866.9999999986</v>
      </c>
      <c r="C31" s="3">
        <f>C7+C9+C11+C14+C17+C20+C21+C22+C23+C25+C29</f>
        <v>0</v>
      </c>
      <c r="D31" s="3">
        <f>D7+D9+D11+D14+D17+D20+D21+D22+D23+D25+D27+D29</f>
        <v>-2165866.9999999991</v>
      </c>
      <c r="E31" s="3">
        <f t="shared" si="0"/>
        <v>4.6566128730773926E-10</v>
      </c>
      <c r="F31" s="28">
        <f t="shared" si="1"/>
        <v>100.00000000000003</v>
      </c>
      <c r="G31" s="4" t="s">
        <v>14</v>
      </c>
      <c r="H31" s="5"/>
      <c r="I31" s="6"/>
      <c r="J31" s="7"/>
    </row>
    <row r="33" spans="1:10" x14ac:dyDescent="0.2">
      <c r="A33" s="89" t="s">
        <v>17</v>
      </c>
      <c r="B33" s="88"/>
      <c r="C33" s="88"/>
      <c r="D33" s="88"/>
      <c r="E33" s="88"/>
      <c r="F33" s="88"/>
      <c r="G33" s="88"/>
      <c r="H33" s="88"/>
      <c r="I33" s="88"/>
      <c r="J33" s="88"/>
    </row>
    <row r="34" spans="1:10" x14ac:dyDescent="0.2">
      <c r="A34" s="89" t="s">
        <v>18</v>
      </c>
      <c r="B34" s="88"/>
      <c r="C34" s="88"/>
      <c r="D34" s="88"/>
      <c r="E34" s="88"/>
      <c r="F34" s="88"/>
      <c r="G34" s="88"/>
      <c r="H34" s="88"/>
      <c r="I34" s="88"/>
      <c r="J34" s="88"/>
    </row>
    <row r="35" spans="1:10" x14ac:dyDescent="0.2">
      <c r="A35" s="89" t="s">
        <v>19</v>
      </c>
      <c r="B35" s="89"/>
      <c r="C35" s="90"/>
      <c r="D35" s="90"/>
      <c r="E35" s="90"/>
      <c r="F35" s="90"/>
      <c r="G35" s="90"/>
      <c r="H35" s="90"/>
      <c r="I35" s="90"/>
      <c r="J35" s="90"/>
    </row>
    <row r="36" spans="1:10" x14ac:dyDescent="0.2">
      <c r="A36" s="89" t="s">
        <v>20</v>
      </c>
      <c r="B36" s="90"/>
      <c r="C36" s="90"/>
      <c r="D36" s="90"/>
      <c r="E36" s="90"/>
      <c r="F36" s="90"/>
      <c r="G36" s="90"/>
      <c r="H36" s="90"/>
      <c r="I36" s="90"/>
      <c r="J36" s="23"/>
    </row>
    <row r="37" spans="1:10" x14ac:dyDescent="0.2">
      <c r="A37" s="89" t="s">
        <v>54</v>
      </c>
      <c r="B37" s="90"/>
      <c r="C37" s="90"/>
      <c r="D37" s="90"/>
      <c r="E37" s="90"/>
      <c r="F37" s="90"/>
      <c r="G37" s="90"/>
      <c r="H37" s="90"/>
      <c r="I37" s="90"/>
      <c r="J37" s="23"/>
    </row>
    <row r="38" spans="1:10" x14ac:dyDescent="0.2">
      <c r="A38" s="88" t="s">
        <v>21</v>
      </c>
      <c r="B38" s="88"/>
      <c r="C38" s="88"/>
      <c r="D38" s="88"/>
      <c r="E38" s="88"/>
      <c r="F38" s="88"/>
      <c r="G38" s="88"/>
      <c r="H38" s="88"/>
      <c r="I38" s="88"/>
      <c r="J38" s="23"/>
    </row>
  </sheetData>
  <mergeCells count="15">
    <mergeCell ref="A38:I38"/>
    <mergeCell ref="A1:J1"/>
    <mergeCell ref="I3:J3"/>
    <mergeCell ref="C4:C5"/>
    <mergeCell ref="D4:D5"/>
    <mergeCell ref="E4:E5"/>
    <mergeCell ref="F4:F6"/>
    <mergeCell ref="G4:G6"/>
    <mergeCell ref="H4:H6"/>
    <mergeCell ref="I4:J6"/>
    <mergeCell ref="A33:J33"/>
    <mergeCell ref="A34:J34"/>
    <mergeCell ref="A35:J35"/>
    <mergeCell ref="A36:I36"/>
    <mergeCell ref="A37:I37"/>
  </mergeCells>
  <pageMargins left="1.1023622047244095" right="0.70866141732283472" top="1.3385826771653544" bottom="0.74803149606299213" header="0.31496062992125984" footer="0.31496062992125984"/>
  <pageSetup paperSize="9" scale="80" orientation="landscape" r:id="rId1"/>
  <headerFooter>
    <oddHeader>&amp;L&amp;G&amp;R&amp;G</oddHeader>
    <oddFooter>&amp;RPägina &amp;P de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524C0-49D5-354D-B0B1-E61DA5ED04A0}">
  <sheetPr>
    <pageSetUpPr fitToPage="1"/>
  </sheetPr>
  <dimension ref="A1:J38"/>
  <sheetViews>
    <sheetView topLeftCell="A28" zoomScale="145" zoomScaleNormal="145" workbookViewId="0">
      <selection activeCell="A37" sqref="A37:I37"/>
    </sheetView>
  </sheetViews>
  <sheetFormatPr baseColWidth="10" defaultColWidth="9.140625" defaultRowHeight="12.75" x14ac:dyDescent="0.2"/>
  <cols>
    <col min="1" max="1" width="41.85546875" style="22" bestFit="1" customWidth="1"/>
    <col min="2" max="2" width="16.42578125" style="22" customWidth="1"/>
    <col min="3" max="3" width="10.28515625" style="22" customWidth="1"/>
    <col min="4" max="4" width="13.140625" style="22" bestFit="1" customWidth="1"/>
    <col min="5" max="5" width="12.28515625" style="22" bestFit="1" customWidth="1"/>
    <col min="6" max="6" width="17.7109375" style="22" customWidth="1"/>
    <col min="7" max="7" width="13.42578125" style="14" customWidth="1"/>
    <col min="8" max="8" width="12.140625" style="22" customWidth="1"/>
    <col min="9" max="10" width="9.140625" style="22"/>
    <col min="11" max="16384" width="9.140625" style="1"/>
  </cols>
  <sheetData>
    <row r="1" spans="1:10" ht="15.75" thickBot="1" x14ac:dyDescent="0.2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x14ac:dyDescent="0.2">
      <c r="A2" s="18" t="s">
        <v>24</v>
      </c>
      <c r="B2" s="19"/>
      <c r="C2" s="19"/>
      <c r="D2" s="19"/>
      <c r="E2" s="19"/>
      <c r="F2" s="19"/>
      <c r="G2" s="13"/>
      <c r="H2" s="19"/>
      <c r="I2" s="19"/>
      <c r="J2" s="19"/>
    </row>
    <row r="3" spans="1:10" x14ac:dyDescent="0.2">
      <c r="A3" s="18"/>
      <c r="B3" s="19"/>
      <c r="C3" s="19"/>
      <c r="D3" s="19"/>
      <c r="E3" s="19"/>
      <c r="F3" s="19"/>
      <c r="G3" s="13"/>
      <c r="H3" s="19"/>
      <c r="I3" s="58" t="s">
        <v>1</v>
      </c>
      <c r="J3" s="59"/>
    </row>
    <row r="4" spans="1:10" x14ac:dyDescent="0.2">
      <c r="A4" s="15" t="s">
        <v>50</v>
      </c>
      <c r="B4" s="15" t="s">
        <v>2</v>
      </c>
      <c r="C4" s="74" t="s">
        <v>3</v>
      </c>
      <c r="D4" s="76" t="s">
        <v>4</v>
      </c>
      <c r="E4" s="74" t="s">
        <v>5</v>
      </c>
      <c r="F4" s="74" t="s">
        <v>6</v>
      </c>
      <c r="G4" s="74" t="s">
        <v>52</v>
      </c>
      <c r="H4" s="74" t="s">
        <v>7</v>
      </c>
      <c r="I4" s="82" t="s">
        <v>8</v>
      </c>
      <c r="J4" s="83"/>
    </row>
    <row r="5" spans="1:10" x14ac:dyDescent="0.2">
      <c r="A5" s="16" t="s">
        <v>51</v>
      </c>
      <c r="B5" s="16" t="s">
        <v>9</v>
      </c>
      <c r="C5" s="75"/>
      <c r="D5" s="77"/>
      <c r="E5" s="78"/>
      <c r="F5" s="79"/>
      <c r="G5" s="75"/>
      <c r="H5" s="75"/>
      <c r="I5" s="84"/>
      <c r="J5" s="85"/>
    </row>
    <row r="6" spans="1:10" x14ac:dyDescent="0.2">
      <c r="A6" s="20"/>
      <c r="B6" s="17" t="s">
        <v>10</v>
      </c>
      <c r="C6" s="17" t="s">
        <v>11</v>
      </c>
      <c r="D6" s="17" t="s">
        <v>12</v>
      </c>
      <c r="E6" s="17" t="s">
        <v>13</v>
      </c>
      <c r="F6" s="80"/>
      <c r="G6" s="81"/>
      <c r="H6" s="81"/>
      <c r="I6" s="86"/>
      <c r="J6" s="87"/>
    </row>
    <row r="7" spans="1:10" x14ac:dyDescent="0.2">
      <c r="A7" s="2" t="s">
        <v>28</v>
      </c>
      <c r="B7" s="3">
        <f>B8</f>
        <v>90434</v>
      </c>
      <c r="C7" s="3">
        <f>C8</f>
        <v>0</v>
      </c>
      <c r="D7" s="3">
        <f>D8</f>
        <v>52934</v>
      </c>
      <c r="E7" s="3">
        <f t="shared" ref="E7:E31" si="0">B7-D7+C7</f>
        <v>37500</v>
      </c>
      <c r="F7" s="28">
        <f>D7/(B7+C7)*100</f>
        <v>58.533294999668264</v>
      </c>
      <c r="G7" s="4" t="s">
        <v>14</v>
      </c>
      <c r="H7" s="5"/>
      <c r="I7" s="6"/>
      <c r="J7" s="7"/>
    </row>
    <row r="8" spans="1:10" x14ac:dyDescent="0.2">
      <c r="A8" s="10" t="s">
        <v>29</v>
      </c>
      <c r="B8" s="9">
        <v>90434</v>
      </c>
      <c r="C8" s="9"/>
      <c r="D8" s="9">
        <v>52934</v>
      </c>
      <c r="E8" s="9">
        <f t="shared" si="0"/>
        <v>37500</v>
      </c>
      <c r="F8" s="29">
        <f t="shared" ref="F8:F31" si="1">D8/(B8+C8)*100</f>
        <v>58.533294999668264</v>
      </c>
      <c r="G8" s="4" t="s">
        <v>14</v>
      </c>
      <c r="H8" s="5"/>
      <c r="I8" s="6"/>
      <c r="J8" s="7"/>
    </row>
    <row r="9" spans="1:10" x14ac:dyDescent="0.2">
      <c r="A9" s="21" t="s">
        <v>30</v>
      </c>
      <c r="B9" s="3">
        <f>B10</f>
        <v>-19010636.120000001</v>
      </c>
      <c r="C9" s="3">
        <f>C10</f>
        <v>0</v>
      </c>
      <c r="D9" s="3">
        <f>D10</f>
        <v>-18640577.739999998</v>
      </c>
      <c r="E9" s="3">
        <f t="shared" si="0"/>
        <v>-370058.38000000268</v>
      </c>
      <c r="F9" s="28">
        <f t="shared" si="1"/>
        <v>98.053414006432504</v>
      </c>
      <c r="G9" s="4" t="s">
        <v>14</v>
      </c>
      <c r="H9" s="5"/>
      <c r="I9" s="6"/>
      <c r="J9" s="7"/>
    </row>
    <row r="10" spans="1:10" x14ac:dyDescent="0.2">
      <c r="A10" s="8" t="s">
        <v>31</v>
      </c>
      <c r="B10" s="9">
        <v>-19010636.120000001</v>
      </c>
      <c r="C10" s="9"/>
      <c r="D10" s="9">
        <v>-18640577.739999998</v>
      </c>
      <c r="E10" s="9">
        <f t="shared" si="0"/>
        <v>-370058.38000000268</v>
      </c>
      <c r="F10" s="29">
        <f t="shared" si="1"/>
        <v>98.053414006432504</v>
      </c>
      <c r="G10" s="4" t="s">
        <v>14</v>
      </c>
      <c r="H10" s="5"/>
      <c r="I10" s="6"/>
      <c r="J10" s="7"/>
    </row>
    <row r="11" spans="1:10" x14ac:dyDescent="0.2">
      <c r="A11" s="2" t="s">
        <v>32</v>
      </c>
      <c r="B11" s="3">
        <f>B12+B13</f>
        <v>19091399.600000001</v>
      </c>
      <c r="C11" s="3">
        <f>C12+C13</f>
        <v>0</v>
      </c>
      <c r="D11" s="3">
        <f>D12+D13</f>
        <v>18627483.010000002</v>
      </c>
      <c r="E11" s="3">
        <f t="shared" si="0"/>
        <v>463916.58999999985</v>
      </c>
      <c r="F11" s="28">
        <f t="shared" si="1"/>
        <v>97.570023153252734</v>
      </c>
      <c r="G11" s="4" t="s">
        <v>14</v>
      </c>
      <c r="H11" s="5"/>
      <c r="I11" s="6"/>
      <c r="J11" s="7"/>
    </row>
    <row r="12" spans="1:10" x14ac:dyDescent="0.2">
      <c r="A12" s="10" t="s">
        <v>33</v>
      </c>
      <c r="B12" s="9">
        <v>284038.59999999998</v>
      </c>
      <c r="C12" s="9"/>
      <c r="D12" s="9">
        <v>435155.25</v>
      </c>
      <c r="E12" s="9">
        <f t="shared" si="0"/>
        <v>-151116.65000000002</v>
      </c>
      <c r="F12" s="29">
        <f t="shared" si="1"/>
        <v>153.20285693564188</v>
      </c>
      <c r="G12" s="4" t="s">
        <v>14</v>
      </c>
      <c r="H12" s="5"/>
      <c r="I12" s="6"/>
      <c r="J12" s="7"/>
    </row>
    <row r="13" spans="1:10" x14ac:dyDescent="0.2">
      <c r="A13" s="11" t="s">
        <v>34</v>
      </c>
      <c r="B13" s="9">
        <v>18807361</v>
      </c>
      <c r="C13" s="9"/>
      <c r="D13" s="9">
        <v>18192327.760000002</v>
      </c>
      <c r="E13" s="9">
        <f t="shared" si="0"/>
        <v>615033.23999999836</v>
      </c>
      <c r="F13" s="29">
        <f t="shared" si="1"/>
        <v>96.729827007627506</v>
      </c>
      <c r="G13" s="4" t="s">
        <v>14</v>
      </c>
      <c r="H13" s="5"/>
      <c r="I13" s="6"/>
      <c r="J13" s="7"/>
    </row>
    <row r="14" spans="1:10" x14ac:dyDescent="0.2">
      <c r="A14" s="12" t="s">
        <v>35</v>
      </c>
      <c r="B14" s="3">
        <f>B15+B16</f>
        <v>-1979926.59</v>
      </c>
      <c r="C14" s="3">
        <f>C15+C16</f>
        <v>0</v>
      </c>
      <c r="D14" s="3">
        <f>D15+D16</f>
        <v>-1839296.59</v>
      </c>
      <c r="E14" s="3">
        <f t="shared" si="0"/>
        <v>-140630</v>
      </c>
      <c r="F14" s="28">
        <f t="shared" si="1"/>
        <v>92.897211406206736</v>
      </c>
      <c r="G14" s="4" t="s">
        <v>14</v>
      </c>
      <c r="H14" s="5"/>
      <c r="I14" s="6"/>
      <c r="J14" s="7"/>
    </row>
    <row r="15" spans="1:10" x14ac:dyDescent="0.2">
      <c r="A15" s="11" t="s">
        <v>36</v>
      </c>
      <c r="B15" s="9">
        <v>-1511467.61</v>
      </c>
      <c r="C15" s="9"/>
      <c r="D15" s="9">
        <v>-1439718.03</v>
      </c>
      <c r="E15" s="9">
        <f t="shared" si="0"/>
        <v>-71749.580000000075</v>
      </c>
      <c r="F15" s="29">
        <f t="shared" si="1"/>
        <v>95.252985937290447</v>
      </c>
      <c r="G15" s="4" t="s">
        <v>14</v>
      </c>
      <c r="H15" s="5"/>
      <c r="I15" s="6"/>
      <c r="J15" s="7"/>
    </row>
    <row r="16" spans="1:10" x14ac:dyDescent="0.2">
      <c r="A16" s="11" t="s">
        <v>37</v>
      </c>
      <c r="B16" s="9">
        <v>-468458.98</v>
      </c>
      <c r="C16" s="9"/>
      <c r="D16" s="9">
        <v>-399578.56</v>
      </c>
      <c r="E16" s="9">
        <f t="shared" si="0"/>
        <v>-68880.419999999984</v>
      </c>
      <c r="F16" s="29">
        <f t="shared" si="1"/>
        <v>85.296381766446245</v>
      </c>
      <c r="G16" s="4" t="s">
        <v>14</v>
      </c>
      <c r="H16" s="5"/>
      <c r="I16" s="6"/>
      <c r="J16" s="7"/>
    </row>
    <row r="17" spans="1:10" x14ac:dyDescent="0.2">
      <c r="A17" s="2" t="s">
        <v>38</v>
      </c>
      <c r="B17" s="3">
        <f>B18+B19</f>
        <v>-327952.13</v>
      </c>
      <c r="C17" s="3">
        <f>C18+C19</f>
        <v>0</v>
      </c>
      <c r="D17" s="3">
        <f>D18+D19</f>
        <v>-336536.6</v>
      </c>
      <c r="E17" s="3">
        <f t="shared" si="0"/>
        <v>8584.4699999999721</v>
      </c>
      <c r="F17" s="28">
        <f t="shared" si="1"/>
        <v>102.61759848914534</v>
      </c>
      <c r="G17" s="4" t="s">
        <v>14</v>
      </c>
      <c r="H17" s="6"/>
      <c r="I17" s="6"/>
      <c r="J17" s="7"/>
    </row>
    <row r="18" spans="1:10" x14ac:dyDescent="0.2">
      <c r="A18" s="10" t="s">
        <v>39</v>
      </c>
      <c r="B18" s="9">
        <v>-319500.02</v>
      </c>
      <c r="C18" s="9"/>
      <c r="D18" s="9">
        <v>-327586.42</v>
      </c>
      <c r="E18" s="9">
        <f t="shared" si="0"/>
        <v>8086.3999999999651</v>
      </c>
      <c r="F18" s="29">
        <f t="shared" si="1"/>
        <v>102.5309544581562</v>
      </c>
      <c r="G18" s="4" t="s">
        <v>14</v>
      </c>
      <c r="H18" s="6"/>
      <c r="I18" s="6"/>
      <c r="J18" s="7"/>
    </row>
    <row r="19" spans="1:10" x14ac:dyDescent="0.2">
      <c r="A19" s="11" t="s">
        <v>40</v>
      </c>
      <c r="B19" s="9">
        <v>-8452.11</v>
      </c>
      <c r="C19" s="9"/>
      <c r="D19" s="9">
        <v>-8950.18</v>
      </c>
      <c r="E19" s="9">
        <f t="shared" si="0"/>
        <v>498.06999999999971</v>
      </c>
      <c r="F19" s="29">
        <f t="shared" si="1"/>
        <v>105.89284805805887</v>
      </c>
      <c r="G19" s="4" t="s">
        <v>14</v>
      </c>
      <c r="H19" s="5"/>
      <c r="I19" s="6"/>
      <c r="J19" s="7"/>
    </row>
    <row r="20" spans="1:10" x14ac:dyDescent="0.2">
      <c r="A20" s="12" t="s">
        <v>15</v>
      </c>
      <c r="B20" s="3">
        <v>-59297.49</v>
      </c>
      <c r="C20" s="3"/>
      <c r="D20" s="3">
        <v>-65303.79</v>
      </c>
      <c r="E20" s="3">
        <f t="shared" si="0"/>
        <v>6006.3000000000029</v>
      </c>
      <c r="F20" s="28">
        <f t="shared" si="1"/>
        <v>110.12909652668267</v>
      </c>
      <c r="G20" s="4" t="s">
        <v>14</v>
      </c>
      <c r="H20" s="5"/>
      <c r="I20" s="6"/>
      <c r="J20" s="7"/>
    </row>
    <row r="21" spans="1:10" x14ac:dyDescent="0.2">
      <c r="A21" s="12" t="s">
        <v>41</v>
      </c>
      <c r="B21" s="3">
        <v>29180.400000000001</v>
      </c>
      <c r="C21" s="3"/>
      <c r="D21" s="3">
        <v>29180.43</v>
      </c>
      <c r="E21" s="3">
        <f t="shared" si="0"/>
        <v>-2.9999999998835847E-2</v>
      </c>
      <c r="F21" s="29">
        <f t="shared" si="1"/>
        <v>100.00010280873464</v>
      </c>
      <c r="G21" s="4" t="s">
        <v>14</v>
      </c>
      <c r="H21" s="5"/>
      <c r="I21" s="6"/>
      <c r="J21" s="7"/>
    </row>
    <row r="22" spans="1:10" x14ac:dyDescent="0.2">
      <c r="A22" s="12" t="s">
        <v>42</v>
      </c>
      <c r="B22" s="3"/>
      <c r="C22" s="3"/>
      <c r="D22" s="3"/>
      <c r="E22" s="3"/>
      <c r="F22" s="29"/>
      <c r="G22" s="4"/>
      <c r="H22" s="5"/>
      <c r="I22" s="6"/>
      <c r="J22" s="7"/>
    </row>
    <row r="23" spans="1:10" x14ac:dyDescent="0.2">
      <c r="A23" s="12" t="s">
        <v>43</v>
      </c>
      <c r="B23" s="3">
        <f>B24</f>
        <v>0</v>
      </c>
      <c r="C23" s="3">
        <f>C24</f>
        <v>0</v>
      </c>
      <c r="D23" s="3">
        <f>D24</f>
        <v>8767.83</v>
      </c>
      <c r="E23" s="3">
        <f t="shared" si="0"/>
        <v>-8767.83</v>
      </c>
      <c r="F23" s="29"/>
      <c r="G23" s="4"/>
      <c r="H23" s="5"/>
      <c r="I23" s="6"/>
      <c r="J23" s="7"/>
    </row>
    <row r="24" spans="1:10" x14ac:dyDescent="0.2">
      <c r="A24" s="11" t="s">
        <v>44</v>
      </c>
      <c r="B24" s="9"/>
      <c r="C24" s="9"/>
      <c r="D24" s="9">
        <v>8767.83</v>
      </c>
      <c r="E24" s="9">
        <f t="shared" si="0"/>
        <v>-8767.83</v>
      </c>
      <c r="F24" s="29"/>
      <c r="G24" s="4"/>
      <c r="H24" s="5"/>
      <c r="I24" s="6"/>
      <c r="J24" s="7"/>
    </row>
    <row r="25" spans="1:10" x14ac:dyDescent="0.2">
      <c r="A25" s="12" t="s">
        <v>16</v>
      </c>
      <c r="B25" s="3">
        <f>B26</f>
        <v>931.33</v>
      </c>
      <c r="C25" s="3">
        <f>C26</f>
        <v>0</v>
      </c>
      <c r="D25" s="3">
        <f>D26</f>
        <v>478.77</v>
      </c>
      <c r="E25" s="3">
        <f t="shared" si="0"/>
        <v>452.56000000000006</v>
      </c>
      <c r="F25" s="28">
        <f t="shared" si="1"/>
        <v>51.407127441401002</v>
      </c>
      <c r="G25" s="4" t="s">
        <v>14</v>
      </c>
      <c r="H25" s="5"/>
      <c r="I25" s="6"/>
      <c r="J25" s="7"/>
    </row>
    <row r="26" spans="1:10" x14ac:dyDescent="0.2">
      <c r="A26" s="11" t="s">
        <v>45</v>
      </c>
      <c r="B26" s="9">
        <v>931.33</v>
      </c>
      <c r="C26" s="9"/>
      <c r="D26" s="9">
        <v>478.77</v>
      </c>
      <c r="E26" s="9">
        <f t="shared" si="0"/>
        <v>452.56000000000006</v>
      </c>
      <c r="F26" s="29">
        <f t="shared" si="1"/>
        <v>51.407127441401002</v>
      </c>
      <c r="G26" s="4" t="s">
        <v>14</v>
      </c>
      <c r="H26" s="5"/>
      <c r="I26" s="6"/>
      <c r="J26" s="7"/>
    </row>
    <row r="27" spans="1:10" x14ac:dyDescent="0.2">
      <c r="A27" s="12" t="s">
        <v>27</v>
      </c>
      <c r="B27" s="9"/>
      <c r="C27" s="9"/>
      <c r="D27" s="3">
        <f>D28</f>
        <v>-951.67</v>
      </c>
      <c r="E27" s="3">
        <f t="shared" si="0"/>
        <v>951.67</v>
      </c>
      <c r="F27" s="29"/>
      <c r="G27" s="4" t="s">
        <v>14</v>
      </c>
      <c r="H27" s="5"/>
      <c r="I27" s="6"/>
      <c r="J27" s="7"/>
    </row>
    <row r="28" spans="1:10" x14ac:dyDescent="0.2">
      <c r="A28" s="11" t="s">
        <v>46</v>
      </c>
      <c r="B28" s="9"/>
      <c r="C28" s="9"/>
      <c r="D28" s="9">
        <v>-951.67</v>
      </c>
      <c r="E28" s="9">
        <f t="shared" si="0"/>
        <v>951.67</v>
      </c>
      <c r="F28" s="29"/>
      <c r="G28" s="4" t="s">
        <v>14</v>
      </c>
      <c r="H28" s="5"/>
      <c r="I28" s="6"/>
      <c r="J28" s="7"/>
    </row>
    <row r="29" spans="1:10" x14ac:dyDescent="0.2">
      <c r="A29" s="12" t="s">
        <v>47</v>
      </c>
      <c r="B29" s="3">
        <v>0</v>
      </c>
      <c r="C29" s="3"/>
      <c r="D29" s="3">
        <v>-2044.65</v>
      </c>
      <c r="E29" s="3">
        <f t="shared" si="0"/>
        <v>2044.65</v>
      </c>
      <c r="F29" s="28"/>
      <c r="G29" s="4" t="s">
        <v>14</v>
      </c>
      <c r="H29" s="5"/>
      <c r="I29" s="6"/>
      <c r="J29" s="7"/>
    </row>
    <row r="30" spans="1:10" x14ac:dyDescent="0.2">
      <c r="A30" s="11"/>
      <c r="B30" s="9"/>
      <c r="C30" s="9"/>
      <c r="D30" s="9"/>
      <c r="E30" s="3"/>
      <c r="F30" s="11"/>
      <c r="G30" s="5"/>
      <c r="H30" s="5"/>
      <c r="I30" s="6"/>
      <c r="J30" s="7"/>
    </row>
    <row r="31" spans="1:10" x14ac:dyDescent="0.2">
      <c r="A31" s="12" t="s">
        <v>48</v>
      </c>
      <c r="B31" s="3">
        <f>B7+B9+B11+B14+B17+B20+B21+B22+B23+B25+B27+B29</f>
        <v>-2165867</v>
      </c>
      <c r="C31" s="3">
        <f>C7+C9+C11+C14+C17+C20+C21+C22+C23+C25+C29</f>
        <v>0</v>
      </c>
      <c r="D31" s="3">
        <f>D7+D9+D11+D14+D17+D20+D21+D22+D23+D25+D27+D29</f>
        <v>-2165866.9999999963</v>
      </c>
      <c r="E31" s="3">
        <f t="shared" si="0"/>
        <v>-3.7252902984619141E-9</v>
      </c>
      <c r="F31" s="28">
        <f t="shared" si="1"/>
        <v>99.999999999999829</v>
      </c>
      <c r="G31" s="4"/>
      <c r="H31" s="5"/>
      <c r="I31" s="6"/>
      <c r="J31" s="7"/>
    </row>
    <row r="32" spans="1:10" x14ac:dyDescent="0.2">
      <c r="A32" s="89"/>
      <c r="B32" s="90"/>
      <c r="C32" s="90"/>
      <c r="D32" s="90"/>
      <c r="E32" s="90"/>
      <c r="F32" s="90"/>
      <c r="G32" s="90"/>
      <c r="H32" s="90"/>
      <c r="I32" s="90"/>
      <c r="J32" s="23"/>
    </row>
    <row r="33" spans="1:10" x14ac:dyDescent="0.2">
      <c r="A33" s="89" t="s">
        <v>17</v>
      </c>
      <c r="B33" s="88"/>
      <c r="C33" s="88"/>
      <c r="D33" s="88"/>
      <c r="E33" s="88"/>
      <c r="F33" s="88"/>
      <c r="G33" s="88"/>
      <c r="H33" s="88"/>
      <c r="I33" s="88"/>
      <c r="J33" s="88"/>
    </row>
    <row r="34" spans="1:10" x14ac:dyDescent="0.2">
      <c r="A34" s="89" t="s">
        <v>18</v>
      </c>
      <c r="B34" s="88"/>
      <c r="C34" s="88"/>
      <c r="D34" s="88"/>
      <c r="E34" s="88"/>
      <c r="F34" s="88"/>
      <c r="G34" s="88"/>
      <c r="H34" s="88"/>
      <c r="I34" s="88"/>
      <c r="J34" s="88"/>
    </row>
    <row r="35" spans="1:10" x14ac:dyDescent="0.2">
      <c r="A35" s="89" t="s">
        <v>19</v>
      </c>
      <c r="B35" s="89"/>
      <c r="C35" s="90"/>
      <c r="D35" s="90"/>
      <c r="E35" s="90"/>
      <c r="F35" s="90"/>
      <c r="G35" s="90"/>
      <c r="H35" s="90"/>
      <c r="I35" s="90"/>
      <c r="J35" s="90"/>
    </row>
    <row r="36" spans="1:10" x14ac:dyDescent="0.2">
      <c r="A36" s="89" t="s">
        <v>20</v>
      </c>
      <c r="B36" s="90"/>
      <c r="C36" s="90"/>
      <c r="D36" s="90"/>
      <c r="E36" s="90"/>
      <c r="F36" s="90"/>
      <c r="G36" s="90"/>
      <c r="H36" s="90"/>
      <c r="I36" s="90"/>
      <c r="J36" s="23"/>
    </row>
    <row r="37" spans="1:10" x14ac:dyDescent="0.2">
      <c r="A37" s="89" t="s">
        <v>54</v>
      </c>
      <c r="B37" s="90"/>
      <c r="C37" s="90"/>
      <c r="D37" s="90"/>
      <c r="E37" s="90"/>
      <c r="F37" s="90"/>
      <c r="G37" s="90"/>
      <c r="H37" s="90"/>
      <c r="I37" s="90"/>
      <c r="J37" s="23"/>
    </row>
    <row r="38" spans="1:10" x14ac:dyDescent="0.2">
      <c r="A38" s="88" t="s">
        <v>21</v>
      </c>
      <c r="B38" s="88"/>
      <c r="C38" s="88"/>
      <c r="D38" s="88"/>
      <c r="E38" s="88"/>
      <c r="F38" s="88"/>
      <c r="G38" s="88"/>
      <c r="H38" s="88"/>
      <c r="I38" s="88"/>
      <c r="J38" s="23"/>
    </row>
  </sheetData>
  <mergeCells count="16">
    <mergeCell ref="A1:J1"/>
    <mergeCell ref="I3:J3"/>
    <mergeCell ref="C4:C5"/>
    <mergeCell ref="D4:D5"/>
    <mergeCell ref="E4:E5"/>
    <mergeCell ref="F4:F6"/>
    <mergeCell ref="G4:G6"/>
    <mergeCell ref="H4:H6"/>
    <mergeCell ref="I4:J6"/>
    <mergeCell ref="A35:J35"/>
    <mergeCell ref="A36:I36"/>
    <mergeCell ref="A37:I37"/>
    <mergeCell ref="A38:I38"/>
    <mergeCell ref="A32:I32"/>
    <mergeCell ref="A33:J33"/>
    <mergeCell ref="A34:J34"/>
  </mergeCells>
  <pageMargins left="1.1023622047244095" right="0.70866141732283472" top="1.3385826771653544" bottom="0.74803149606299213" header="0.31496062992125984" footer="0.31496062992125984"/>
  <pageSetup paperSize="9" scale="80" orientation="landscape" r:id="rId1"/>
  <headerFooter>
    <oddHeader>&amp;L&amp;G&amp;R&amp;G</oddHeader>
    <oddFooter>&amp;RPägina &amp;P de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34A0B-161C-2D4A-B4FB-A120A60121B6}">
  <sheetPr>
    <pageSetUpPr fitToPage="1"/>
  </sheetPr>
  <dimension ref="A1:J36"/>
  <sheetViews>
    <sheetView topLeftCell="A25" zoomScale="145" zoomScaleNormal="145" workbookViewId="0">
      <selection activeCell="A35" sqref="A35:I35"/>
    </sheetView>
  </sheetViews>
  <sheetFormatPr baseColWidth="10" defaultColWidth="9.140625" defaultRowHeight="12.75" x14ac:dyDescent="0.2"/>
  <cols>
    <col min="1" max="1" width="41.85546875" style="22" bestFit="1" customWidth="1"/>
    <col min="2" max="2" width="16.42578125" style="22" customWidth="1"/>
    <col min="3" max="3" width="10.28515625" style="22" customWidth="1"/>
    <col min="4" max="4" width="13.140625" style="22" bestFit="1" customWidth="1"/>
    <col min="5" max="5" width="12.28515625" style="22" bestFit="1" customWidth="1"/>
    <col min="6" max="6" width="17.7109375" style="22" customWidth="1"/>
    <col min="7" max="7" width="13.42578125" style="14" customWidth="1"/>
    <col min="8" max="8" width="12.140625" style="22" customWidth="1"/>
    <col min="9" max="10" width="9.140625" style="22"/>
    <col min="11" max="16384" width="9.140625" style="1"/>
  </cols>
  <sheetData>
    <row r="1" spans="1:10" ht="15.75" thickBot="1" x14ac:dyDescent="0.2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x14ac:dyDescent="0.2">
      <c r="A2" s="18" t="s">
        <v>23</v>
      </c>
      <c r="B2" s="19"/>
      <c r="C2" s="19"/>
      <c r="D2" s="19"/>
      <c r="E2" s="19"/>
      <c r="F2" s="19"/>
      <c r="G2" s="13"/>
      <c r="H2" s="19"/>
      <c r="I2" s="19"/>
      <c r="J2" s="19"/>
    </row>
    <row r="3" spans="1:10" x14ac:dyDescent="0.2">
      <c r="A3" s="18"/>
      <c r="B3" s="19"/>
      <c r="C3" s="19"/>
      <c r="D3" s="19"/>
      <c r="E3" s="19"/>
      <c r="F3" s="19"/>
      <c r="G3" s="13"/>
      <c r="H3" s="19"/>
      <c r="I3" s="58" t="s">
        <v>1</v>
      </c>
      <c r="J3" s="59"/>
    </row>
    <row r="4" spans="1:10" x14ac:dyDescent="0.2">
      <c r="A4" s="15" t="s">
        <v>50</v>
      </c>
      <c r="B4" s="15" t="s">
        <v>2</v>
      </c>
      <c r="C4" s="74" t="s">
        <v>3</v>
      </c>
      <c r="D4" s="76" t="s">
        <v>4</v>
      </c>
      <c r="E4" s="74" t="s">
        <v>5</v>
      </c>
      <c r="F4" s="74" t="s">
        <v>6</v>
      </c>
      <c r="G4" s="74" t="s">
        <v>52</v>
      </c>
      <c r="H4" s="74" t="s">
        <v>7</v>
      </c>
      <c r="I4" s="82" t="s">
        <v>8</v>
      </c>
      <c r="J4" s="83"/>
    </row>
    <row r="5" spans="1:10" x14ac:dyDescent="0.2">
      <c r="A5" s="16" t="s">
        <v>51</v>
      </c>
      <c r="B5" s="16" t="s">
        <v>9</v>
      </c>
      <c r="C5" s="75"/>
      <c r="D5" s="77"/>
      <c r="E5" s="78"/>
      <c r="F5" s="79"/>
      <c r="G5" s="75"/>
      <c r="H5" s="75"/>
      <c r="I5" s="84"/>
      <c r="J5" s="85"/>
    </row>
    <row r="6" spans="1:10" x14ac:dyDescent="0.2">
      <c r="A6" s="20"/>
      <c r="B6" s="17" t="s">
        <v>10</v>
      </c>
      <c r="C6" s="17" t="s">
        <v>11</v>
      </c>
      <c r="D6" s="17" t="s">
        <v>12</v>
      </c>
      <c r="E6" s="17" t="s">
        <v>13</v>
      </c>
      <c r="F6" s="80"/>
      <c r="G6" s="81"/>
      <c r="H6" s="81"/>
      <c r="I6" s="86"/>
      <c r="J6" s="87"/>
    </row>
    <row r="7" spans="1:10" x14ac:dyDescent="0.2">
      <c r="A7" s="2" t="s">
        <v>28</v>
      </c>
      <c r="B7" s="3">
        <f>B8</f>
        <v>40434</v>
      </c>
      <c r="C7" s="3">
        <f>C8</f>
        <v>0</v>
      </c>
      <c r="D7" s="3">
        <f>D8</f>
        <v>40434</v>
      </c>
      <c r="E7" s="3">
        <f t="shared" ref="E7:E29" si="0">B7-D7+C7</f>
        <v>0</v>
      </c>
      <c r="F7" s="28">
        <f>D7/(B7+C7)*100</f>
        <v>100</v>
      </c>
      <c r="G7" s="4" t="s">
        <v>14</v>
      </c>
      <c r="H7" s="5"/>
      <c r="I7" s="6"/>
      <c r="J7" s="7"/>
    </row>
    <row r="8" spans="1:10" x14ac:dyDescent="0.2">
      <c r="A8" s="10" t="s">
        <v>29</v>
      </c>
      <c r="B8" s="9">
        <v>40434</v>
      </c>
      <c r="C8" s="9"/>
      <c r="D8" s="9">
        <v>40434</v>
      </c>
      <c r="E8" s="9">
        <f t="shared" si="0"/>
        <v>0</v>
      </c>
      <c r="F8" s="29">
        <f t="shared" ref="F8:F29" si="1">D8/(B8+C8)*100</f>
        <v>100</v>
      </c>
      <c r="G8" s="4" t="s">
        <v>14</v>
      </c>
      <c r="H8" s="5"/>
      <c r="I8" s="6"/>
      <c r="J8" s="7"/>
    </row>
    <row r="9" spans="1:10" x14ac:dyDescent="0.2">
      <c r="A9" s="21" t="s">
        <v>30</v>
      </c>
      <c r="B9" s="3">
        <f>B10</f>
        <v>-17624283.93</v>
      </c>
      <c r="C9" s="3">
        <f>C10</f>
        <v>0</v>
      </c>
      <c r="D9" s="3">
        <f>D10</f>
        <v>-17009555.66</v>
      </c>
      <c r="E9" s="3">
        <f t="shared" si="0"/>
        <v>-614728.26999999955</v>
      </c>
      <c r="F9" s="28">
        <f t="shared" si="1"/>
        <v>96.512038319164787</v>
      </c>
      <c r="G9" s="4" t="s">
        <v>14</v>
      </c>
      <c r="H9" s="5"/>
      <c r="I9" s="6"/>
      <c r="J9" s="7"/>
    </row>
    <row r="10" spans="1:10" x14ac:dyDescent="0.2">
      <c r="A10" s="8" t="s">
        <v>31</v>
      </c>
      <c r="B10" s="9">
        <v>-17624283.93</v>
      </c>
      <c r="C10" s="9"/>
      <c r="D10" s="9">
        <v>-17009555.66</v>
      </c>
      <c r="E10" s="9">
        <f t="shared" si="0"/>
        <v>-614728.26999999955</v>
      </c>
      <c r="F10" s="29">
        <f t="shared" si="1"/>
        <v>96.512038319164787</v>
      </c>
      <c r="G10" s="4" t="s">
        <v>14</v>
      </c>
      <c r="H10" s="5"/>
      <c r="I10" s="6"/>
      <c r="J10" s="7"/>
    </row>
    <row r="11" spans="1:10" x14ac:dyDescent="0.2">
      <c r="A11" s="2" t="s">
        <v>32</v>
      </c>
      <c r="B11" s="3">
        <f>B12+B13</f>
        <v>17663072.149999999</v>
      </c>
      <c r="C11" s="3">
        <f>C12+C13</f>
        <v>0</v>
      </c>
      <c r="D11" s="3">
        <f>D12+D13</f>
        <v>16941194.77</v>
      </c>
      <c r="E11" s="3">
        <f t="shared" si="0"/>
        <v>721877.37999999896</v>
      </c>
      <c r="F11" s="28">
        <f t="shared" si="1"/>
        <v>95.91307008277154</v>
      </c>
      <c r="G11" s="4" t="s">
        <v>14</v>
      </c>
      <c r="H11" s="5"/>
      <c r="I11" s="6"/>
      <c r="J11" s="7"/>
    </row>
    <row r="12" spans="1:10" x14ac:dyDescent="0.2">
      <c r="A12" s="10" t="s">
        <v>33</v>
      </c>
      <c r="B12" s="9">
        <v>255711.15</v>
      </c>
      <c r="C12" s="9"/>
      <c r="D12" s="9">
        <v>376314.9</v>
      </c>
      <c r="E12" s="9">
        <f t="shared" si="0"/>
        <v>-120603.75000000003</v>
      </c>
      <c r="F12" s="29">
        <f t="shared" si="1"/>
        <v>147.16405600616164</v>
      </c>
      <c r="G12" s="4" t="s">
        <v>14</v>
      </c>
      <c r="H12" s="5"/>
      <c r="I12" s="6"/>
      <c r="J12" s="7"/>
    </row>
    <row r="13" spans="1:10" x14ac:dyDescent="0.2">
      <c r="A13" s="11" t="s">
        <v>34</v>
      </c>
      <c r="B13" s="9">
        <v>17407361</v>
      </c>
      <c r="C13" s="9"/>
      <c r="D13" s="9">
        <v>16564879.869999999</v>
      </c>
      <c r="E13" s="9">
        <f t="shared" si="0"/>
        <v>842481.13000000082</v>
      </c>
      <c r="F13" s="29">
        <f t="shared" si="1"/>
        <v>95.160201882410547</v>
      </c>
      <c r="G13" s="4" t="s">
        <v>14</v>
      </c>
      <c r="H13" s="5"/>
      <c r="I13" s="6"/>
      <c r="J13" s="7"/>
    </row>
    <row r="14" spans="1:10" x14ac:dyDescent="0.2">
      <c r="A14" s="12" t="s">
        <v>35</v>
      </c>
      <c r="B14" s="3">
        <f>B15+B16</f>
        <v>-1865278.5299999998</v>
      </c>
      <c r="C14" s="3">
        <f>C15+C16</f>
        <v>0</v>
      </c>
      <c r="D14" s="3">
        <f>D15+D16</f>
        <v>-1842732.92</v>
      </c>
      <c r="E14" s="3">
        <f t="shared" si="0"/>
        <v>-22545.60999999987</v>
      </c>
      <c r="F14" s="28">
        <f t="shared" si="1"/>
        <v>98.791300621468054</v>
      </c>
      <c r="G14" s="4" t="s">
        <v>14</v>
      </c>
      <c r="H14" s="5"/>
      <c r="I14" s="6"/>
      <c r="J14" s="7"/>
    </row>
    <row r="15" spans="1:10" x14ac:dyDescent="0.2">
      <c r="A15" s="11" t="s">
        <v>36</v>
      </c>
      <c r="B15" s="9">
        <v>-1442354.39</v>
      </c>
      <c r="C15" s="9"/>
      <c r="D15" s="9">
        <v>-1408435.55</v>
      </c>
      <c r="E15" s="9">
        <f t="shared" si="0"/>
        <v>-33918.839999999851</v>
      </c>
      <c r="F15" s="29">
        <f t="shared" si="1"/>
        <v>97.648369898884567</v>
      </c>
      <c r="G15" s="4" t="s">
        <v>14</v>
      </c>
      <c r="H15" s="5"/>
      <c r="I15" s="6"/>
      <c r="J15" s="7"/>
    </row>
    <row r="16" spans="1:10" x14ac:dyDescent="0.2">
      <c r="A16" s="11" t="s">
        <v>37</v>
      </c>
      <c r="B16" s="9">
        <v>-422924.14</v>
      </c>
      <c r="C16" s="9"/>
      <c r="D16" s="9">
        <v>-434297.37</v>
      </c>
      <c r="E16" s="9">
        <f t="shared" si="0"/>
        <v>11373.229999999981</v>
      </c>
      <c r="F16" s="29">
        <f t="shared" si="1"/>
        <v>102.68918912975739</v>
      </c>
      <c r="G16" s="4" t="s">
        <v>14</v>
      </c>
      <c r="H16" s="5"/>
      <c r="I16" s="6"/>
      <c r="J16" s="7"/>
    </row>
    <row r="17" spans="1:10" x14ac:dyDescent="0.2">
      <c r="A17" s="2" t="s">
        <v>38</v>
      </c>
      <c r="B17" s="3">
        <f>B18+B19</f>
        <v>-353838.89</v>
      </c>
      <c r="C17" s="3">
        <f>C18+C19</f>
        <v>0</v>
      </c>
      <c r="D17" s="3">
        <f>D18+D19</f>
        <v>-288487.92</v>
      </c>
      <c r="E17" s="3">
        <f t="shared" si="0"/>
        <v>-65350.97000000003</v>
      </c>
      <c r="F17" s="28">
        <f t="shared" si="1"/>
        <v>81.530868469545553</v>
      </c>
      <c r="G17" s="4" t="s">
        <v>14</v>
      </c>
      <c r="H17" s="6"/>
      <c r="I17" s="6"/>
      <c r="J17" s="7"/>
    </row>
    <row r="18" spans="1:10" x14ac:dyDescent="0.2">
      <c r="A18" s="10" t="s">
        <v>39</v>
      </c>
      <c r="B18" s="9">
        <v>-345393.87</v>
      </c>
      <c r="C18" s="9"/>
      <c r="D18" s="9">
        <v>-279132.45</v>
      </c>
      <c r="E18" s="9">
        <f t="shared" si="0"/>
        <v>-66261.419999999984</v>
      </c>
      <c r="F18" s="29">
        <f t="shared" si="1"/>
        <v>80.815693110013797</v>
      </c>
      <c r="G18" s="4" t="s">
        <v>14</v>
      </c>
      <c r="H18" s="6"/>
      <c r="I18" s="6"/>
      <c r="J18" s="7"/>
    </row>
    <row r="19" spans="1:10" x14ac:dyDescent="0.2">
      <c r="A19" s="11" t="s">
        <v>40</v>
      </c>
      <c r="B19" s="9">
        <v>-8445.02</v>
      </c>
      <c r="C19" s="9"/>
      <c r="D19" s="9">
        <v>-9355.4699999999993</v>
      </c>
      <c r="E19" s="9">
        <f t="shared" si="0"/>
        <v>910.44999999999891</v>
      </c>
      <c r="F19" s="29">
        <f t="shared" si="1"/>
        <v>110.78090993271772</v>
      </c>
      <c r="G19" s="4" t="s">
        <v>14</v>
      </c>
      <c r="H19" s="5"/>
      <c r="I19" s="6"/>
      <c r="J19" s="7"/>
    </row>
    <row r="20" spans="1:10" x14ac:dyDescent="0.2">
      <c r="A20" s="12" t="s">
        <v>15</v>
      </c>
      <c r="B20" s="3">
        <v>-59321.63</v>
      </c>
      <c r="C20" s="3"/>
      <c r="D20" s="3">
        <v>-58131.56</v>
      </c>
      <c r="E20" s="3">
        <f t="shared" si="0"/>
        <v>-1190.0699999999997</v>
      </c>
      <c r="F20" s="28">
        <f t="shared" si="1"/>
        <v>97.993868341109305</v>
      </c>
      <c r="G20" s="4" t="s">
        <v>14</v>
      </c>
      <c r="H20" s="5"/>
      <c r="I20" s="6"/>
      <c r="J20" s="7"/>
    </row>
    <row r="21" spans="1:10" x14ac:dyDescent="0.2">
      <c r="A21" s="12" t="s">
        <v>41</v>
      </c>
      <c r="B21" s="3">
        <v>30069.22</v>
      </c>
      <c r="C21" s="3"/>
      <c r="D21" s="3">
        <v>30069.22</v>
      </c>
      <c r="E21" s="3">
        <f t="shared" si="0"/>
        <v>0</v>
      </c>
      <c r="F21" s="29">
        <f t="shared" si="1"/>
        <v>100</v>
      </c>
      <c r="G21" s="4" t="s">
        <v>14</v>
      </c>
      <c r="H21" s="5"/>
      <c r="I21" s="6"/>
      <c r="J21" s="7"/>
    </row>
    <row r="22" spans="1:10" x14ac:dyDescent="0.2">
      <c r="A22" s="12" t="s">
        <v>42</v>
      </c>
      <c r="B22" s="3"/>
      <c r="C22" s="3"/>
      <c r="D22" s="3"/>
      <c r="E22" s="3">
        <f t="shared" si="0"/>
        <v>0</v>
      </c>
      <c r="F22" s="29"/>
      <c r="G22" s="4" t="s">
        <v>14</v>
      </c>
      <c r="H22" s="5"/>
      <c r="I22" s="6"/>
      <c r="J22" s="7"/>
    </row>
    <row r="23" spans="1:10" x14ac:dyDescent="0.2">
      <c r="A23" s="12" t="s">
        <v>43</v>
      </c>
      <c r="B23" s="3">
        <f>B24</f>
        <v>0</v>
      </c>
      <c r="C23" s="3">
        <f>C24</f>
        <v>0</v>
      </c>
      <c r="D23" s="3">
        <f>D24</f>
        <v>20546.099999999999</v>
      </c>
      <c r="E23" s="3">
        <f t="shared" si="0"/>
        <v>-20546.099999999999</v>
      </c>
      <c r="F23" s="29"/>
      <c r="G23" s="4" t="s">
        <v>14</v>
      </c>
      <c r="H23" s="5"/>
      <c r="I23" s="6"/>
      <c r="J23" s="7"/>
    </row>
    <row r="24" spans="1:10" x14ac:dyDescent="0.2">
      <c r="A24" s="11" t="s">
        <v>44</v>
      </c>
      <c r="B24" s="9"/>
      <c r="C24" s="9"/>
      <c r="D24" s="9">
        <v>20546.099999999999</v>
      </c>
      <c r="E24" s="9">
        <f t="shared" si="0"/>
        <v>-20546.099999999999</v>
      </c>
      <c r="F24" s="29"/>
      <c r="G24" s="4" t="s">
        <v>14</v>
      </c>
      <c r="H24" s="5"/>
      <c r="I24" s="6"/>
      <c r="J24" s="7"/>
    </row>
    <row r="25" spans="1:10" x14ac:dyDescent="0.2">
      <c r="A25" s="12" t="s">
        <v>16</v>
      </c>
      <c r="B25" s="3">
        <f>B26</f>
        <v>3280.61</v>
      </c>
      <c r="C25" s="3">
        <f>C26</f>
        <v>0</v>
      </c>
      <c r="D25" s="3">
        <f>D26</f>
        <v>693.09</v>
      </c>
      <c r="E25" s="3">
        <f t="shared" si="0"/>
        <v>2587.52</v>
      </c>
      <c r="F25" s="28">
        <f t="shared" si="1"/>
        <v>21.12686360158629</v>
      </c>
      <c r="G25" s="4" t="s">
        <v>14</v>
      </c>
      <c r="H25" s="5"/>
      <c r="I25" s="6"/>
      <c r="J25" s="7"/>
    </row>
    <row r="26" spans="1:10" x14ac:dyDescent="0.2">
      <c r="A26" s="11" t="s">
        <v>45</v>
      </c>
      <c r="B26" s="9">
        <v>3280.61</v>
      </c>
      <c r="C26" s="9"/>
      <c r="D26" s="9">
        <v>693.09</v>
      </c>
      <c r="E26" s="9">
        <f t="shared" si="0"/>
        <v>2587.52</v>
      </c>
      <c r="F26" s="29">
        <f t="shared" si="1"/>
        <v>21.12686360158629</v>
      </c>
      <c r="G26" s="4" t="s">
        <v>14</v>
      </c>
      <c r="H26" s="5"/>
      <c r="I26" s="6"/>
      <c r="J26" s="7"/>
    </row>
    <row r="27" spans="1:10" x14ac:dyDescent="0.2">
      <c r="A27" s="12" t="s">
        <v>47</v>
      </c>
      <c r="B27" s="3">
        <v>0</v>
      </c>
      <c r="C27" s="3"/>
      <c r="D27" s="3">
        <v>103.88</v>
      </c>
      <c r="E27" s="3">
        <f t="shared" si="0"/>
        <v>-103.88</v>
      </c>
      <c r="F27" s="28"/>
      <c r="G27" s="4" t="s">
        <v>14</v>
      </c>
      <c r="H27" s="5"/>
      <c r="I27" s="6"/>
      <c r="J27" s="7"/>
    </row>
    <row r="28" spans="1:10" x14ac:dyDescent="0.2">
      <c r="A28" s="11"/>
      <c r="B28" s="9"/>
      <c r="C28" s="9"/>
      <c r="D28" s="9"/>
      <c r="E28" s="3"/>
      <c r="F28" s="11"/>
      <c r="G28" s="5"/>
      <c r="H28" s="5"/>
      <c r="I28" s="6"/>
      <c r="J28" s="7"/>
    </row>
    <row r="29" spans="1:10" x14ac:dyDescent="0.2">
      <c r="A29" s="12" t="s">
        <v>48</v>
      </c>
      <c r="B29" s="3">
        <f>B7+B9+B11+B14+B17+B20+B21+B22+B23+B25+B27</f>
        <v>-2165867.0000000009</v>
      </c>
      <c r="C29" s="3">
        <f>C7+C9+C11+C14+C17+C20+C21+C22+C23+C25+C27</f>
        <v>0</v>
      </c>
      <c r="D29" s="3">
        <f>D7+D9+D11+D14+D17+D20+D21+D22+D23+D25+D27</f>
        <v>-2165867.0000000005</v>
      </c>
      <c r="E29" s="3">
        <f t="shared" si="0"/>
        <v>-4.6566128730773926E-10</v>
      </c>
      <c r="F29" s="28">
        <f t="shared" si="1"/>
        <v>99.999999999999972</v>
      </c>
      <c r="G29" s="4"/>
      <c r="H29" s="5"/>
      <c r="I29" s="6"/>
      <c r="J29" s="7"/>
    </row>
    <row r="30" spans="1:10" x14ac:dyDescent="0.2">
      <c r="A30" s="24"/>
      <c r="B30" s="25"/>
      <c r="C30" s="25"/>
      <c r="D30" s="25"/>
      <c r="E30" s="25"/>
      <c r="F30" s="25"/>
      <c r="G30" s="26"/>
      <c r="H30" s="27"/>
      <c r="I30" s="27"/>
      <c r="J30" s="27"/>
    </row>
    <row r="31" spans="1:10" x14ac:dyDescent="0.2">
      <c r="A31" s="89" t="s">
        <v>17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x14ac:dyDescent="0.2">
      <c r="A32" s="89" t="s">
        <v>18</v>
      </c>
      <c r="B32" s="88"/>
      <c r="C32" s="88"/>
      <c r="D32" s="88"/>
      <c r="E32" s="88"/>
      <c r="F32" s="88"/>
      <c r="G32" s="88"/>
      <c r="H32" s="88"/>
      <c r="I32" s="88"/>
      <c r="J32" s="88"/>
    </row>
    <row r="33" spans="1:10" x14ac:dyDescent="0.2">
      <c r="A33" s="89" t="s">
        <v>19</v>
      </c>
      <c r="B33" s="89"/>
      <c r="C33" s="90"/>
      <c r="D33" s="90"/>
      <c r="E33" s="90"/>
      <c r="F33" s="90"/>
      <c r="G33" s="90"/>
      <c r="H33" s="90"/>
      <c r="I33" s="90"/>
      <c r="J33" s="90"/>
    </row>
    <row r="34" spans="1:10" x14ac:dyDescent="0.2">
      <c r="A34" s="89" t="s">
        <v>20</v>
      </c>
      <c r="B34" s="90"/>
      <c r="C34" s="90"/>
      <c r="D34" s="90"/>
      <c r="E34" s="90"/>
      <c r="F34" s="90"/>
      <c r="G34" s="90"/>
      <c r="H34" s="90"/>
      <c r="I34" s="90"/>
      <c r="J34" s="23"/>
    </row>
    <row r="35" spans="1:10" x14ac:dyDescent="0.2">
      <c r="A35" s="89" t="s">
        <v>54</v>
      </c>
      <c r="B35" s="90"/>
      <c r="C35" s="90"/>
      <c r="D35" s="90"/>
      <c r="E35" s="90"/>
      <c r="F35" s="90"/>
      <c r="G35" s="90"/>
      <c r="H35" s="90"/>
      <c r="I35" s="90"/>
      <c r="J35" s="23"/>
    </row>
    <row r="36" spans="1:10" x14ac:dyDescent="0.2">
      <c r="A36" s="88" t="s">
        <v>21</v>
      </c>
      <c r="B36" s="88"/>
      <c r="C36" s="88"/>
      <c r="D36" s="88"/>
      <c r="E36" s="88"/>
      <c r="F36" s="88"/>
      <c r="G36" s="88"/>
      <c r="H36" s="88"/>
      <c r="I36" s="88"/>
      <c r="J36" s="23"/>
    </row>
  </sheetData>
  <mergeCells count="15">
    <mergeCell ref="A36:I36"/>
    <mergeCell ref="A1:J1"/>
    <mergeCell ref="I3:J3"/>
    <mergeCell ref="C4:C5"/>
    <mergeCell ref="D4:D5"/>
    <mergeCell ref="E4:E5"/>
    <mergeCell ref="F4:F6"/>
    <mergeCell ref="G4:G6"/>
    <mergeCell ref="H4:H6"/>
    <mergeCell ref="I4:J6"/>
    <mergeCell ref="A31:J31"/>
    <mergeCell ref="A32:J32"/>
    <mergeCell ref="A33:J33"/>
    <mergeCell ref="A34:I34"/>
    <mergeCell ref="A35:I35"/>
  </mergeCells>
  <pageMargins left="1.1023622047244095" right="0.70866141732283472" top="1.3385826771653544" bottom="0.74803149606299213" header="0.31496062992125984" footer="0.31496062992125984"/>
  <pageSetup paperSize="9" scale="80" orientation="landscape" r:id="rId1"/>
  <headerFooter>
    <oddHeader>&amp;L&amp;G&amp;R&amp;G</oddHeader>
    <oddFooter>&amp;RPägina &amp;P de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F4252-79B4-3941-B42D-C1EF23917F3E}">
  <sheetPr>
    <pageSetUpPr fitToPage="1"/>
  </sheetPr>
  <dimension ref="A1:J36"/>
  <sheetViews>
    <sheetView zoomScale="145" zoomScaleNormal="145" workbookViewId="0">
      <selection activeCell="A35" sqref="A35:I35"/>
    </sheetView>
  </sheetViews>
  <sheetFormatPr baseColWidth="10" defaultColWidth="9.140625" defaultRowHeight="12.75" x14ac:dyDescent="0.2"/>
  <cols>
    <col min="1" max="1" width="41.85546875" style="22" bestFit="1" customWidth="1"/>
    <col min="2" max="2" width="16.42578125" style="22" customWidth="1"/>
    <col min="3" max="3" width="10.28515625" style="22" customWidth="1"/>
    <col min="4" max="4" width="13.140625" style="22" bestFit="1" customWidth="1"/>
    <col min="5" max="5" width="12.28515625" style="22" bestFit="1" customWidth="1"/>
    <col min="6" max="6" width="17.7109375" style="22" customWidth="1"/>
    <col min="7" max="7" width="13.42578125" style="14" customWidth="1"/>
    <col min="8" max="8" width="12.140625" style="22" customWidth="1"/>
    <col min="9" max="10" width="9.140625" style="22"/>
    <col min="11" max="16384" width="9.140625" style="1"/>
  </cols>
  <sheetData>
    <row r="1" spans="1:10" ht="15.75" thickBot="1" x14ac:dyDescent="0.2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x14ac:dyDescent="0.2">
      <c r="A2" s="18" t="s">
        <v>22</v>
      </c>
      <c r="B2" s="19"/>
      <c r="C2" s="19"/>
      <c r="D2" s="19"/>
      <c r="E2" s="19"/>
      <c r="F2" s="19"/>
      <c r="G2" s="13"/>
      <c r="H2" s="19"/>
      <c r="I2" s="19"/>
      <c r="J2" s="19"/>
    </row>
    <row r="3" spans="1:10" x14ac:dyDescent="0.2">
      <c r="A3" s="18"/>
      <c r="B3" s="19"/>
      <c r="C3" s="19"/>
      <c r="D3" s="19"/>
      <c r="E3" s="19"/>
      <c r="F3" s="19"/>
      <c r="G3" s="13"/>
      <c r="H3" s="19"/>
      <c r="I3" s="58" t="s">
        <v>1</v>
      </c>
      <c r="J3" s="59"/>
    </row>
    <row r="4" spans="1:10" x14ac:dyDescent="0.2">
      <c r="A4" s="15" t="s">
        <v>50</v>
      </c>
      <c r="B4" s="15" t="s">
        <v>2</v>
      </c>
      <c r="C4" s="74" t="s">
        <v>3</v>
      </c>
      <c r="D4" s="76" t="s">
        <v>4</v>
      </c>
      <c r="E4" s="74" t="s">
        <v>5</v>
      </c>
      <c r="F4" s="74" t="s">
        <v>6</v>
      </c>
      <c r="G4" s="74" t="s">
        <v>52</v>
      </c>
      <c r="H4" s="74" t="s">
        <v>7</v>
      </c>
      <c r="I4" s="82" t="s">
        <v>8</v>
      </c>
      <c r="J4" s="83"/>
    </row>
    <row r="5" spans="1:10" x14ac:dyDescent="0.2">
      <c r="A5" s="16" t="s">
        <v>51</v>
      </c>
      <c r="B5" s="16" t="s">
        <v>9</v>
      </c>
      <c r="C5" s="75"/>
      <c r="D5" s="77"/>
      <c r="E5" s="78"/>
      <c r="F5" s="79"/>
      <c r="G5" s="75"/>
      <c r="H5" s="75"/>
      <c r="I5" s="84"/>
      <c r="J5" s="85"/>
    </row>
    <row r="6" spans="1:10" x14ac:dyDescent="0.2">
      <c r="A6" s="20"/>
      <c r="B6" s="17" t="s">
        <v>10</v>
      </c>
      <c r="C6" s="17" t="s">
        <v>11</v>
      </c>
      <c r="D6" s="17" t="s">
        <v>12</v>
      </c>
      <c r="E6" s="17" t="s">
        <v>13</v>
      </c>
      <c r="F6" s="80"/>
      <c r="G6" s="81"/>
      <c r="H6" s="81"/>
      <c r="I6" s="86"/>
      <c r="J6" s="87"/>
    </row>
    <row r="7" spans="1:10" x14ac:dyDescent="0.2">
      <c r="A7" s="2" t="s">
        <v>28</v>
      </c>
      <c r="B7" s="3">
        <f>B8</f>
        <v>40434</v>
      </c>
      <c r="C7" s="3">
        <f>C8</f>
        <v>0</v>
      </c>
      <c r="D7" s="3">
        <f>D8</f>
        <v>40434</v>
      </c>
      <c r="E7" s="3">
        <f t="shared" ref="E7:E29" si="0">B7-D7+C7</f>
        <v>0</v>
      </c>
      <c r="F7" s="28">
        <f>D7/(B7+C7)*100</f>
        <v>100</v>
      </c>
      <c r="G7" s="4" t="s">
        <v>14</v>
      </c>
      <c r="H7" s="5"/>
      <c r="I7" s="6"/>
      <c r="J7" s="7"/>
    </row>
    <row r="8" spans="1:10" x14ac:dyDescent="0.2">
      <c r="A8" s="10" t="s">
        <v>29</v>
      </c>
      <c r="B8" s="9">
        <v>40434</v>
      </c>
      <c r="C8" s="9"/>
      <c r="D8" s="9">
        <v>40434</v>
      </c>
      <c r="E8" s="9">
        <f t="shared" si="0"/>
        <v>0</v>
      </c>
      <c r="F8" s="29">
        <f t="shared" ref="F8:F29" si="1">D8/(B8+C8)*100</f>
        <v>100</v>
      </c>
      <c r="G8" s="4" t="s">
        <v>14</v>
      </c>
      <c r="H8" s="5"/>
      <c r="I8" s="6"/>
      <c r="J8" s="7"/>
    </row>
    <row r="9" spans="1:10" x14ac:dyDescent="0.2">
      <c r="A9" s="21" t="s">
        <v>30</v>
      </c>
      <c r="B9" s="3">
        <f>B10</f>
        <v>-20634443.609999999</v>
      </c>
      <c r="C9" s="3">
        <f>C10</f>
        <v>0</v>
      </c>
      <c r="D9" s="3">
        <f>D10</f>
        <v>-17990068.559999999</v>
      </c>
      <c r="E9" s="3">
        <f t="shared" si="0"/>
        <v>-2644375.0500000007</v>
      </c>
      <c r="F9" s="28">
        <f t="shared" si="1"/>
        <v>87.184655423815414</v>
      </c>
      <c r="G9" s="4" t="s">
        <v>14</v>
      </c>
      <c r="H9" s="5"/>
      <c r="I9" s="6"/>
      <c r="J9" s="7"/>
    </row>
    <row r="10" spans="1:10" x14ac:dyDescent="0.2">
      <c r="A10" s="8" t="s">
        <v>31</v>
      </c>
      <c r="B10" s="9">
        <v>-20634443.609999999</v>
      </c>
      <c r="C10" s="9"/>
      <c r="D10" s="9">
        <v>-17990068.559999999</v>
      </c>
      <c r="E10" s="9">
        <f t="shared" si="0"/>
        <v>-2644375.0500000007</v>
      </c>
      <c r="F10" s="29">
        <f t="shared" si="1"/>
        <v>87.184655423815414</v>
      </c>
      <c r="G10" s="4" t="s">
        <v>14</v>
      </c>
      <c r="H10" s="5"/>
      <c r="I10" s="6"/>
      <c r="J10" s="7"/>
    </row>
    <row r="11" spans="1:10" x14ac:dyDescent="0.2">
      <c r="A11" s="2" t="s">
        <v>32</v>
      </c>
      <c r="B11" s="3">
        <f>B12+B13</f>
        <v>20657305.550000001</v>
      </c>
      <c r="C11" s="3">
        <f>C12+C13</f>
        <v>0</v>
      </c>
      <c r="D11" s="3">
        <f>D12+D13</f>
        <v>17862034.259999998</v>
      </c>
      <c r="E11" s="3">
        <f t="shared" si="0"/>
        <v>2795271.2900000028</v>
      </c>
      <c r="F11" s="28">
        <f t="shared" si="1"/>
        <v>86.468364505553808</v>
      </c>
      <c r="G11" s="4" t="s">
        <v>14</v>
      </c>
      <c r="H11" s="5"/>
      <c r="I11" s="6"/>
      <c r="J11" s="7"/>
    </row>
    <row r="12" spans="1:10" x14ac:dyDescent="0.2">
      <c r="A12" s="10" t="s">
        <v>33</v>
      </c>
      <c r="B12" s="9">
        <v>258049.55</v>
      </c>
      <c r="C12" s="9"/>
      <c r="D12" s="9">
        <v>231666.33</v>
      </c>
      <c r="E12" s="9">
        <f t="shared" si="0"/>
        <v>26383.22</v>
      </c>
      <c r="F12" s="29">
        <f t="shared" si="1"/>
        <v>89.775909316640934</v>
      </c>
      <c r="G12" s="4" t="s">
        <v>14</v>
      </c>
      <c r="H12" s="5"/>
      <c r="I12" s="6"/>
      <c r="J12" s="7"/>
    </row>
    <row r="13" spans="1:10" x14ac:dyDescent="0.2">
      <c r="A13" s="11" t="s">
        <v>34</v>
      </c>
      <c r="B13" s="9">
        <v>20399256</v>
      </c>
      <c r="C13" s="9"/>
      <c r="D13" s="9">
        <v>17630367.93</v>
      </c>
      <c r="E13" s="9">
        <f t="shared" si="0"/>
        <v>2768888.0700000003</v>
      </c>
      <c r="F13" s="29">
        <f t="shared" si="1"/>
        <v>86.426524232060231</v>
      </c>
      <c r="G13" s="4" t="s">
        <v>14</v>
      </c>
      <c r="H13" s="5"/>
      <c r="I13" s="6"/>
      <c r="J13" s="7"/>
    </row>
    <row r="14" spans="1:10" x14ac:dyDescent="0.2">
      <c r="A14" s="12" t="s">
        <v>35</v>
      </c>
      <c r="B14" s="3">
        <f>B15+B16</f>
        <v>-1857532.25</v>
      </c>
      <c r="C14" s="3">
        <f>C15+C16</f>
        <v>0</v>
      </c>
      <c r="D14" s="3">
        <f>D15+D16</f>
        <v>-1883804.4600000002</v>
      </c>
      <c r="E14" s="3">
        <f t="shared" si="0"/>
        <v>26272.210000000196</v>
      </c>
      <c r="F14" s="28">
        <f t="shared" si="1"/>
        <v>101.41436090813498</v>
      </c>
      <c r="G14" s="4" t="s">
        <v>14</v>
      </c>
      <c r="H14" s="5"/>
      <c r="I14" s="6"/>
      <c r="J14" s="7"/>
    </row>
    <row r="15" spans="1:10" x14ac:dyDescent="0.2">
      <c r="A15" s="11" t="s">
        <v>36</v>
      </c>
      <c r="B15" s="9">
        <v>-1434608.12</v>
      </c>
      <c r="C15" s="9"/>
      <c r="D15" s="9">
        <v>-1457439.62</v>
      </c>
      <c r="E15" s="9">
        <f t="shared" si="0"/>
        <v>22831.5</v>
      </c>
      <c r="F15" s="29">
        <f t="shared" si="1"/>
        <v>101.59147990881301</v>
      </c>
      <c r="G15" s="4" t="s">
        <v>14</v>
      </c>
      <c r="H15" s="5"/>
      <c r="I15" s="6"/>
      <c r="J15" s="7"/>
    </row>
    <row r="16" spans="1:10" x14ac:dyDescent="0.2">
      <c r="A16" s="11" t="s">
        <v>37</v>
      </c>
      <c r="B16" s="9">
        <v>-422924.13</v>
      </c>
      <c r="C16" s="9"/>
      <c r="D16" s="9">
        <v>-426364.84</v>
      </c>
      <c r="E16" s="9">
        <f t="shared" si="0"/>
        <v>3440.710000000021</v>
      </c>
      <c r="F16" s="29">
        <f t="shared" si="1"/>
        <v>100.81355253955363</v>
      </c>
      <c r="G16" s="4" t="s">
        <v>14</v>
      </c>
      <c r="H16" s="5"/>
      <c r="I16" s="6"/>
      <c r="J16" s="7"/>
    </row>
    <row r="17" spans="1:10" x14ac:dyDescent="0.2">
      <c r="A17" s="2" t="s">
        <v>38</v>
      </c>
      <c r="B17" s="3">
        <f>B18+B19</f>
        <v>-363697.38</v>
      </c>
      <c r="C17" s="3">
        <f>C18+C19</f>
        <v>0</v>
      </c>
      <c r="D17" s="3">
        <f>D18+D19</f>
        <v>-327945.04000000004</v>
      </c>
      <c r="E17" s="3">
        <f t="shared" si="0"/>
        <v>-35752.339999999967</v>
      </c>
      <c r="F17" s="28">
        <f t="shared" si="1"/>
        <v>90.169755965797719</v>
      </c>
      <c r="G17" s="4" t="s">
        <v>14</v>
      </c>
      <c r="H17" s="6"/>
      <c r="I17" s="6"/>
      <c r="J17" s="7"/>
    </row>
    <row r="18" spans="1:10" x14ac:dyDescent="0.2">
      <c r="A18" s="10" t="s">
        <v>39</v>
      </c>
      <c r="B18" s="9">
        <v>-355204.35</v>
      </c>
      <c r="C18" s="9"/>
      <c r="D18" s="9">
        <v>-319500.02</v>
      </c>
      <c r="E18" s="9">
        <f t="shared" si="0"/>
        <v>-35704.329999999958</v>
      </c>
      <c r="F18" s="29">
        <f t="shared" si="1"/>
        <v>89.948228393036302</v>
      </c>
      <c r="G18" s="4" t="s">
        <v>14</v>
      </c>
      <c r="H18" s="6"/>
      <c r="I18" s="6"/>
      <c r="J18" s="7"/>
    </row>
    <row r="19" spans="1:10" x14ac:dyDescent="0.2">
      <c r="A19" s="11" t="s">
        <v>40</v>
      </c>
      <c r="B19" s="9">
        <v>-8493.0300000000007</v>
      </c>
      <c r="C19" s="9"/>
      <c r="D19" s="9">
        <v>-8445.02</v>
      </c>
      <c r="E19" s="9">
        <f t="shared" si="0"/>
        <v>-48.010000000000218</v>
      </c>
      <c r="F19" s="29">
        <f t="shared" si="1"/>
        <v>99.434712935195094</v>
      </c>
      <c r="G19" s="4" t="s">
        <v>14</v>
      </c>
      <c r="H19" s="5"/>
      <c r="I19" s="6"/>
      <c r="J19" s="7"/>
    </row>
    <row r="20" spans="1:10" x14ac:dyDescent="0.2">
      <c r="A20" s="12" t="s">
        <v>15</v>
      </c>
      <c r="B20" s="3">
        <v>-49963.67</v>
      </c>
      <c r="C20" s="3"/>
      <c r="D20" s="3">
        <v>-50366.22</v>
      </c>
      <c r="E20" s="3">
        <f t="shared" si="0"/>
        <v>402.55000000000291</v>
      </c>
      <c r="F20" s="28">
        <f t="shared" si="1"/>
        <v>100.80568541101967</v>
      </c>
      <c r="G20" s="4" t="s">
        <v>14</v>
      </c>
      <c r="H20" s="5"/>
      <c r="I20" s="6"/>
      <c r="J20" s="7"/>
    </row>
    <row r="21" spans="1:10" x14ac:dyDescent="0.2">
      <c r="A21" s="12" t="s">
        <v>41</v>
      </c>
      <c r="B21" s="3">
        <v>30339.87</v>
      </c>
      <c r="C21" s="3"/>
      <c r="D21" s="3">
        <v>30339.87</v>
      </c>
      <c r="E21" s="3">
        <f t="shared" si="0"/>
        <v>0</v>
      </c>
      <c r="F21" s="29">
        <f t="shared" si="1"/>
        <v>100</v>
      </c>
      <c r="G21" s="4" t="s">
        <v>14</v>
      </c>
      <c r="H21" s="5"/>
      <c r="I21" s="6"/>
      <c r="J21" s="7"/>
    </row>
    <row r="22" spans="1:10" x14ac:dyDescent="0.2">
      <c r="A22" s="12" t="s">
        <v>42</v>
      </c>
      <c r="B22" s="3"/>
      <c r="C22" s="3"/>
      <c r="D22" s="3">
        <v>142221.56</v>
      </c>
      <c r="E22" s="3">
        <f t="shared" si="0"/>
        <v>-142221.56</v>
      </c>
      <c r="F22" s="29"/>
      <c r="G22" s="4" t="s">
        <v>14</v>
      </c>
      <c r="H22" s="5"/>
      <c r="I22" s="6"/>
      <c r="J22" s="7"/>
    </row>
    <row r="23" spans="1:10" x14ac:dyDescent="0.2">
      <c r="A23" s="12" t="s">
        <v>43</v>
      </c>
      <c r="B23" s="3">
        <f>B24</f>
        <v>0</v>
      </c>
      <c r="C23" s="3">
        <f>C24</f>
        <v>0</v>
      </c>
      <c r="D23" s="3">
        <f>D24</f>
        <v>8043.76</v>
      </c>
      <c r="E23" s="3">
        <f t="shared" si="0"/>
        <v>-8043.76</v>
      </c>
      <c r="F23" s="29"/>
      <c r="G23" s="4" t="s">
        <v>14</v>
      </c>
      <c r="H23" s="5"/>
      <c r="I23" s="6"/>
      <c r="J23" s="7"/>
    </row>
    <row r="24" spans="1:10" x14ac:dyDescent="0.2">
      <c r="A24" s="11" t="s">
        <v>44</v>
      </c>
      <c r="B24" s="9"/>
      <c r="C24" s="9"/>
      <c r="D24" s="9">
        <v>8043.76</v>
      </c>
      <c r="E24" s="9">
        <f t="shared" si="0"/>
        <v>-8043.76</v>
      </c>
      <c r="F24" s="29"/>
      <c r="G24" s="4" t="s">
        <v>14</v>
      </c>
      <c r="H24" s="5"/>
      <c r="I24" s="6"/>
      <c r="J24" s="7"/>
    </row>
    <row r="25" spans="1:10" x14ac:dyDescent="0.2">
      <c r="A25" s="12" t="s">
        <v>16</v>
      </c>
      <c r="B25" s="3">
        <f>B26</f>
        <v>11722.46</v>
      </c>
      <c r="C25" s="3">
        <f>C26</f>
        <v>0</v>
      </c>
      <c r="D25" s="3">
        <f>D26</f>
        <v>3264.2</v>
      </c>
      <c r="E25" s="3">
        <f t="shared" si="0"/>
        <v>8458.2599999999984</v>
      </c>
      <c r="F25" s="28">
        <f t="shared" si="1"/>
        <v>27.845691092142776</v>
      </c>
      <c r="G25" s="4" t="s">
        <v>14</v>
      </c>
      <c r="H25" s="5"/>
      <c r="I25" s="6"/>
      <c r="J25" s="7"/>
    </row>
    <row r="26" spans="1:10" x14ac:dyDescent="0.2">
      <c r="A26" s="11" t="s">
        <v>45</v>
      </c>
      <c r="B26" s="9">
        <v>11722.46</v>
      </c>
      <c r="C26" s="9"/>
      <c r="D26" s="9">
        <v>3264.2</v>
      </c>
      <c r="E26" s="9">
        <f t="shared" si="0"/>
        <v>8458.2599999999984</v>
      </c>
      <c r="F26" s="29">
        <f t="shared" si="1"/>
        <v>27.845691092142776</v>
      </c>
      <c r="G26" s="4" t="s">
        <v>14</v>
      </c>
      <c r="H26" s="5"/>
      <c r="I26" s="6"/>
      <c r="J26" s="7"/>
    </row>
    <row r="27" spans="1:10" x14ac:dyDescent="0.2">
      <c r="A27" s="12" t="s">
        <v>47</v>
      </c>
      <c r="B27" s="3">
        <v>-31.97</v>
      </c>
      <c r="C27" s="3"/>
      <c r="D27" s="3">
        <v>-20.37</v>
      </c>
      <c r="E27" s="3">
        <f t="shared" si="0"/>
        <v>-11.599999999999998</v>
      </c>
      <c r="F27" s="28">
        <f t="shared" si="1"/>
        <v>63.715983734751333</v>
      </c>
      <c r="G27" s="4" t="s">
        <v>14</v>
      </c>
      <c r="H27" s="5"/>
      <c r="I27" s="6"/>
      <c r="J27" s="7"/>
    </row>
    <row r="28" spans="1:10" x14ac:dyDescent="0.2">
      <c r="A28" s="11"/>
      <c r="B28" s="9"/>
      <c r="C28" s="9"/>
      <c r="D28" s="9"/>
      <c r="E28" s="3"/>
      <c r="F28" s="11"/>
      <c r="G28" s="5"/>
      <c r="H28" s="5"/>
      <c r="I28" s="6"/>
      <c r="J28" s="7"/>
    </row>
    <row r="29" spans="1:10" x14ac:dyDescent="0.2">
      <c r="A29" s="12" t="s">
        <v>48</v>
      </c>
      <c r="B29" s="3">
        <f>B7+B9+B11+B14+B17+B20+B21+B22+B23+B25+B27</f>
        <v>-2165866.9999999986</v>
      </c>
      <c r="C29" s="3">
        <f>C7+C9+C11+C14+C17+C20+C21+C22+C23+C25+C27</f>
        <v>0</v>
      </c>
      <c r="D29" s="3">
        <f>D7+D9+D11+D14+D17+D20+D21+D22+D23+D25+D27</f>
        <v>-2165867.0000000009</v>
      </c>
      <c r="E29" s="3">
        <f t="shared" si="0"/>
        <v>2.3283064365386963E-9</v>
      </c>
      <c r="F29" s="28">
        <f t="shared" si="1"/>
        <v>100.00000000000011</v>
      </c>
      <c r="G29" s="4"/>
      <c r="H29" s="5"/>
      <c r="I29" s="6"/>
      <c r="J29" s="7"/>
    </row>
    <row r="31" spans="1:10" x14ac:dyDescent="0.2">
      <c r="A31" s="89" t="s">
        <v>17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x14ac:dyDescent="0.2">
      <c r="A32" s="89" t="s">
        <v>18</v>
      </c>
      <c r="B32" s="88"/>
      <c r="C32" s="88"/>
      <c r="D32" s="88"/>
      <c r="E32" s="88"/>
      <c r="F32" s="88"/>
      <c r="G32" s="88"/>
      <c r="H32" s="88"/>
      <c r="I32" s="88"/>
      <c r="J32" s="88"/>
    </row>
    <row r="33" spans="1:10" x14ac:dyDescent="0.2">
      <c r="A33" s="89" t="s">
        <v>19</v>
      </c>
      <c r="B33" s="89"/>
      <c r="C33" s="90"/>
      <c r="D33" s="90"/>
      <c r="E33" s="90"/>
      <c r="F33" s="90"/>
      <c r="G33" s="90"/>
      <c r="H33" s="90"/>
      <c r="I33" s="90"/>
      <c r="J33" s="90"/>
    </row>
    <row r="34" spans="1:10" x14ac:dyDescent="0.2">
      <c r="A34" s="89" t="s">
        <v>20</v>
      </c>
      <c r="B34" s="90"/>
      <c r="C34" s="90"/>
      <c r="D34" s="90"/>
      <c r="E34" s="90"/>
      <c r="F34" s="90"/>
      <c r="G34" s="90"/>
      <c r="H34" s="90"/>
      <c r="I34" s="90"/>
      <c r="J34" s="23"/>
    </row>
    <row r="35" spans="1:10" x14ac:dyDescent="0.2">
      <c r="A35" s="89" t="s">
        <v>54</v>
      </c>
      <c r="B35" s="90"/>
      <c r="C35" s="90"/>
      <c r="D35" s="90"/>
      <c r="E35" s="90"/>
      <c r="F35" s="90"/>
      <c r="G35" s="90"/>
      <c r="H35" s="90"/>
      <c r="I35" s="90"/>
      <c r="J35" s="23"/>
    </row>
    <row r="36" spans="1:10" x14ac:dyDescent="0.2">
      <c r="A36" s="88" t="s">
        <v>21</v>
      </c>
      <c r="B36" s="88"/>
      <c r="C36" s="88"/>
      <c r="D36" s="88"/>
      <c r="E36" s="88"/>
      <c r="F36" s="88"/>
      <c r="G36" s="88"/>
      <c r="H36" s="88"/>
      <c r="I36" s="88"/>
      <c r="J36" s="23"/>
    </row>
  </sheetData>
  <mergeCells count="15">
    <mergeCell ref="A36:I36"/>
    <mergeCell ref="A1:J1"/>
    <mergeCell ref="I3:J3"/>
    <mergeCell ref="C4:C5"/>
    <mergeCell ref="D4:D5"/>
    <mergeCell ref="E4:E5"/>
    <mergeCell ref="F4:F6"/>
    <mergeCell ref="G4:G6"/>
    <mergeCell ref="H4:H6"/>
    <mergeCell ref="I4:J6"/>
    <mergeCell ref="A31:J31"/>
    <mergeCell ref="A32:J32"/>
    <mergeCell ref="A33:J33"/>
    <mergeCell ref="A34:I34"/>
    <mergeCell ref="A35:I35"/>
  </mergeCells>
  <pageMargins left="1.1023622047244095" right="0.70866141732283472" top="1.3385826771653544" bottom="0.74803149606299213" header="0.31496062992125984" footer="0.31496062992125984"/>
  <pageSetup paperSize="9" scale="80" orientation="landscape" r:id="rId1"/>
  <headerFooter>
    <oddHeader>&amp;L&amp;G&amp;R&amp;G</oddHeader>
    <oddFooter>&amp;RPägina &amp;P de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opLeftCell="A22" zoomScale="145" zoomScaleNormal="145" workbookViewId="0">
      <selection activeCell="A35" sqref="A35:I35"/>
    </sheetView>
  </sheetViews>
  <sheetFormatPr baseColWidth="10" defaultColWidth="9.140625" defaultRowHeight="12.75" x14ac:dyDescent="0.2"/>
  <cols>
    <col min="1" max="1" width="41.85546875" style="22" bestFit="1" customWidth="1"/>
    <col min="2" max="2" width="16.42578125" style="22" customWidth="1"/>
    <col min="3" max="3" width="10.28515625" style="22" customWidth="1"/>
    <col min="4" max="4" width="13.140625" style="22" bestFit="1" customWidth="1"/>
    <col min="5" max="5" width="12.28515625" style="22" bestFit="1" customWidth="1"/>
    <col min="6" max="6" width="17.7109375" style="22" customWidth="1"/>
    <col min="7" max="7" width="13.42578125" style="14" customWidth="1"/>
    <col min="8" max="8" width="12.140625" style="22" customWidth="1"/>
    <col min="9" max="10" width="9.140625" style="22"/>
    <col min="11" max="16384" width="9.140625" style="1"/>
  </cols>
  <sheetData>
    <row r="1" spans="1:10" ht="15.75" thickBot="1" x14ac:dyDescent="0.2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x14ac:dyDescent="0.2">
      <c r="A2" s="18" t="s">
        <v>0</v>
      </c>
      <c r="B2" s="19"/>
      <c r="C2" s="19"/>
      <c r="D2" s="19"/>
      <c r="E2" s="19"/>
      <c r="F2" s="19"/>
      <c r="G2" s="13"/>
      <c r="H2" s="19"/>
      <c r="I2" s="19"/>
      <c r="J2" s="19"/>
    </row>
    <row r="3" spans="1:10" x14ac:dyDescent="0.2">
      <c r="A3" s="18"/>
      <c r="B3" s="19"/>
      <c r="C3" s="19"/>
      <c r="D3" s="19"/>
      <c r="E3" s="19"/>
      <c r="F3" s="19"/>
      <c r="G3" s="13"/>
      <c r="H3" s="19"/>
      <c r="I3" s="58" t="s">
        <v>1</v>
      </c>
      <c r="J3" s="59"/>
    </row>
    <row r="4" spans="1:10" x14ac:dyDescent="0.2">
      <c r="A4" s="15" t="s">
        <v>50</v>
      </c>
      <c r="B4" s="15" t="s">
        <v>2</v>
      </c>
      <c r="C4" s="74" t="s">
        <v>3</v>
      </c>
      <c r="D4" s="76" t="s">
        <v>4</v>
      </c>
      <c r="E4" s="74" t="s">
        <v>5</v>
      </c>
      <c r="F4" s="74" t="s">
        <v>6</v>
      </c>
      <c r="G4" s="74" t="s">
        <v>52</v>
      </c>
      <c r="H4" s="74" t="s">
        <v>7</v>
      </c>
      <c r="I4" s="82" t="s">
        <v>8</v>
      </c>
      <c r="J4" s="83"/>
    </row>
    <row r="5" spans="1:10" x14ac:dyDescent="0.2">
      <c r="A5" s="16" t="s">
        <v>51</v>
      </c>
      <c r="B5" s="16" t="s">
        <v>9</v>
      </c>
      <c r="C5" s="75"/>
      <c r="D5" s="77"/>
      <c r="E5" s="78"/>
      <c r="F5" s="79"/>
      <c r="G5" s="75"/>
      <c r="H5" s="75"/>
      <c r="I5" s="84"/>
      <c r="J5" s="85"/>
    </row>
    <row r="6" spans="1:10" x14ac:dyDescent="0.2">
      <c r="A6" s="20"/>
      <c r="B6" s="17" t="s">
        <v>10</v>
      </c>
      <c r="C6" s="17" t="s">
        <v>11</v>
      </c>
      <c r="D6" s="17" t="s">
        <v>12</v>
      </c>
      <c r="E6" s="17" t="s">
        <v>13</v>
      </c>
      <c r="F6" s="80"/>
      <c r="G6" s="81"/>
      <c r="H6" s="81"/>
      <c r="I6" s="86"/>
      <c r="J6" s="87"/>
    </row>
    <row r="7" spans="1:10" x14ac:dyDescent="0.2">
      <c r="A7" s="2" t="s">
        <v>28</v>
      </c>
      <c r="B7" s="3">
        <f>B8</f>
        <v>136734</v>
      </c>
      <c r="C7" s="3">
        <f>C8</f>
        <v>0</v>
      </c>
      <c r="D7" s="3">
        <f>D8</f>
        <v>199942.39</v>
      </c>
      <c r="E7" s="3">
        <f t="shared" ref="E7:E27" si="0">B7-D7+C7</f>
        <v>-63208.390000000014</v>
      </c>
      <c r="F7" s="28">
        <f>D7/(B7+C7)*100</f>
        <v>146.22726607866369</v>
      </c>
      <c r="G7" s="4" t="s">
        <v>14</v>
      </c>
      <c r="H7" s="5"/>
      <c r="I7" s="6"/>
      <c r="J7" s="7"/>
    </row>
    <row r="8" spans="1:10" x14ac:dyDescent="0.2">
      <c r="A8" s="10" t="s">
        <v>29</v>
      </c>
      <c r="B8" s="9">
        <v>136734</v>
      </c>
      <c r="C8" s="9"/>
      <c r="D8" s="9">
        <v>199942.39</v>
      </c>
      <c r="E8" s="9">
        <f t="shared" si="0"/>
        <v>-63208.390000000014</v>
      </c>
      <c r="F8" s="29">
        <f t="shared" ref="F8:F29" si="1">D8/(B8+C8)*100</f>
        <v>146.22726607866369</v>
      </c>
      <c r="G8" s="4" t="s">
        <v>14</v>
      </c>
      <c r="H8" s="5"/>
      <c r="I8" s="6"/>
      <c r="J8" s="7"/>
    </row>
    <row r="9" spans="1:10" x14ac:dyDescent="0.2">
      <c r="A9" s="21" t="s">
        <v>30</v>
      </c>
      <c r="B9" s="3">
        <f>B10</f>
        <v>-20167276.98</v>
      </c>
      <c r="C9" s="3">
        <f>C10</f>
        <v>0</v>
      </c>
      <c r="D9" s="3">
        <f>D10</f>
        <v>-19774695.02</v>
      </c>
      <c r="E9" s="3">
        <f t="shared" si="0"/>
        <v>-392581.96000000089</v>
      </c>
      <c r="F9" s="28">
        <f t="shared" si="1"/>
        <v>98.053371506776415</v>
      </c>
      <c r="G9" s="4" t="s">
        <v>14</v>
      </c>
      <c r="H9" s="5"/>
      <c r="I9" s="6"/>
      <c r="J9" s="7"/>
    </row>
    <row r="10" spans="1:10" x14ac:dyDescent="0.2">
      <c r="A10" s="8" t="s">
        <v>31</v>
      </c>
      <c r="B10" s="9">
        <v>-20167276.98</v>
      </c>
      <c r="C10" s="9"/>
      <c r="D10" s="9">
        <v>-19774695.02</v>
      </c>
      <c r="E10" s="9">
        <f t="shared" si="0"/>
        <v>-392581.96000000089</v>
      </c>
      <c r="F10" s="29">
        <f t="shared" si="1"/>
        <v>98.053371506776415</v>
      </c>
      <c r="G10" s="4" t="s">
        <v>14</v>
      </c>
      <c r="H10" s="5"/>
      <c r="I10" s="6"/>
      <c r="J10" s="7"/>
    </row>
    <row r="11" spans="1:10" x14ac:dyDescent="0.2">
      <c r="A11" s="2" t="s">
        <v>32</v>
      </c>
      <c r="B11" s="3">
        <f>B12+B13</f>
        <v>20057173.309999999</v>
      </c>
      <c r="C11" s="3">
        <f>C12+C13</f>
        <v>0</v>
      </c>
      <c r="D11" s="3">
        <f>D12+D13</f>
        <v>19519992.369999997</v>
      </c>
      <c r="E11" s="3">
        <f t="shared" si="0"/>
        <v>537180.94000000134</v>
      </c>
      <c r="F11" s="28">
        <f t="shared" si="1"/>
        <v>97.32175151654009</v>
      </c>
      <c r="G11" s="4" t="s">
        <v>14</v>
      </c>
      <c r="H11" s="5"/>
      <c r="I11" s="6"/>
      <c r="J11" s="7"/>
    </row>
    <row r="12" spans="1:10" x14ac:dyDescent="0.2">
      <c r="A12" s="10" t="s">
        <v>33</v>
      </c>
      <c r="B12" s="9">
        <v>157917.31</v>
      </c>
      <c r="C12" s="9"/>
      <c r="D12" s="9">
        <v>285731.96999999997</v>
      </c>
      <c r="E12" s="9">
        <f t="shared" si="0"/>
        <v>-127814.65999999997</v>
      </c>
      <c r="F12" s="29">
        <f t="shared" si="1"/>
        <v>180.9377135413464</v>
      </c>
      <c r="G12" s="4" t="s">
        <v>14</v>
      </c>
      <c r="H12" s="5"/>
      <c r="I12" s="6"/>
      <c r="J12" s="7"/>
    </row>
    <row r="13" spans="1:10" x14ac:dyDescent="0.2">
      <c r="A13" s="11" t="s">
        <v>34</v>
      </c>
      <c r="B13" s="9">
        <v>19899256</v>
      </c>
      <c r="C13" s="9"/>
      <c r="D13" s="9">
        <v>19234260.399999999</v>
      </c>
      <c r="E13" s="9">
        <f t="shared" si="0"/>
        <v>664995.60000000149</v>
      </c>
      <c r="F13" s="29">
        <f t="shared" si="1"/>
        <v>96.65818862775572</v>
      </c>
      <c r="G13" s="4" t="s">
        <v>14</v>
      </c>
      <c r="H13" s="5"/>
      <c r="I13" s="6"/>
      <c r="J13" s="7"/>
    </row>
    <row r="14" spans="1:10" x14ac:dyDescent="0.2">
      <c r="A14" s="12" t="s">
        <v>35</v>
      </c>
      <c r="B14" s="3">
        <f>B15+B16</f>
        <v>-1846615.95</v>
      </c>
      <c r="C14" s="3">
        <f>C15+C16</f>
        <v>0</v>
      </c>
      <c r="D14" s="3">
        <f>D15+D16</f>
        <v>-1775947.22</v>
      </c>
      <c r="E14" s="3">
        <f t="shared" si="0"/>
        <v>-70668.729999999981</v>
      </c>
      <c r="F14" s="28">
        <f t="shared" si="1"/>
        <v>96.173068363240333</v>
      </c>
      <c r="G14" s="4" t="s">
        <v>14</v>
      </c>
      <c r="H14" s="5"/>
      <c r="I14" s="6"/>
      <c r="J14" s="7"/>
    </row>
    <row r="15" spans="1:10" x14ac:dyDescent="0.2">
      <c r="A15" s="11" t="s">
        <v>36</v>
      </c>
      <c r="B15" s="9">
        <v>-1429671.2</v>
      </c>
      <c r="C15" s="9"/>
      <c r="D15" s="9">
        <v>-1331628.3</v>
      </c>
      <c r="E15" s="9">
        <f t="shared" si="0"/>
        <v>-98042.899999999907</v>
      </c>
      <c r="F15" s="29">
        <f t="shared" si="1"/>
        <v>93.142276349974736</v>
      </c>
      <c r="G15" s="4" t="s">
        <v>14</v>
      </c>
      <c r="H15" s="5"/>
      <c r="I15" s="6"/>
      <c r="J15" s="7"/>
    </row>
    <row r="16" spans="1:10" x14ac:dyDescent="0.2">
      <c r="A16" s="11" t="s">
        <v>37</v>
      </c>
      <c r="B16" s="9">
        <v>-416944.75</v>
      </c>
      <c r="C16" s="9"/>
      <c r="D16" s="9">
        <v>-444318.92</v>
      </c>
      <c r="E16" s="9">
        <f t="shared" si="0"/>
        <v>27374.169999999984</v>
      </c>
      <c r="F16" s="29">
        <f t="shared" si="1"/>
        <v>106.56541903933314</v>
      </c>
      <c r="G16" s="4" t="s">
        <v>14</v>
      </c>
      <c r="H16" s="5"/>
      <c r="I16" s="6"/>
      <c r="J16" s="7"/>
    </row>
    <row r="17" spans="1:10" x14ac:dyDescent="0.2">
      <c r="A17" s="2" t="s">
        <v>38</v>
      </c>
      <c r="B17" s="3">
        <f>B18+B19</f>
        <v>-325354.43</v>
      </c>
      <c r="C17" s="3">
        <f>C18+C19</f>
        <v>0</v>
      </c>
      <c r="D17" s="3">
        <f>D18+D19</f>
        <v>-353838.89</v>
      </c>
      <c r="E17" s="3">
        <f t="shared" si="0"/>
        <v>28484.460000000021</v>
      </c>
      <c r="F17" s="28">
        <f t="shared" si="1"/>
        <v>108.75490153922294</v>
      </c>
      <c r="G17" s="4" t="s">
        <v>14</v>
      </c>
      <c r="H17" s="6"/>
      <c r="I17" s="6"/>
      <c r="J17" s="7"/>
    </row>
    <row r="18" spans="1:10" x14ac:dyDescent="0.2">
      <c r="A18" s="10" t="s">
        <v>39</v>
      </c>
      <c r="B18" s="9">
        <v>-314947.02</v>
      </c>
      <c r="C18" s="9"/>
      <c r="D18" s="9">
        <v>-345393.87</v>
      </c>
      <c r="E18" s="9">
        <f t="shared" si="0"/>
        <v>30446.849999999977</v>
      </c>
      <c r="F18" s="29">
        <f t="shared" si="1"/>
        <v>109.66729261321476</v>
      </c>
      <c r="G18" s="4" t="s">
        <v>14</v>
      </c>
      <c r="H18" s="6"/>
      <c r="I18" s="6"/>
      <c r="J18" s="7"/>
    </row>
    <row r="19" spans="1:10" x14ac:dyDescent="0.2">
      <c r="A19" s="11" t="s">
        <v>40</v>
      </c>
      <c r="B19" s="9">
        <v>-10407.41</v>
      </c>
      <c r="C19" s="9"/>
      <c r="D19" s="9">
        <v>-8445.02</v>
      </c>
      <c r="E19" s="9">
        <f t="shared" si="0"/>
        <v>-1962.3899999999994</v>
      </c>
      <c r="F19" s="29">
        <f t="shared" si="1"/>
        <v>81.144300070814936</v>
      </c>
      <c r="G19" s="4" t="s">
        <v>14</v>
      </c>
      <c r="H19" s="5"/>
      <c r="I19" s="6"/>
      <c r="J19" s="7"/>
    </row>
    <row r="20" spans="1:10" x14ac:dyDescent="0.2">
      <c r="A20" s="12" t="s">
        <v>15</v>
      </c>
      <c r="B20" s="3">
        <v>-52323.199999999997</v>
      </c>
      <c r="C20" s="3"/>
      <c r="D20" s="3">
        <v>-52618.05</v>
      </c>
      <c r="E20" s="3">
        <f t="shared" si="0"/>
        <v>294.85000000000582</v>
      </c>
      <c r="F20" s="28">
        <f t="shared" si="1"/>
        <v>100.56351675738489</v>
      </c>
      <c r="G20" s="4" t="s">
        <v>14</v>
      </c>
      <c r="H20" s="5"/>
      <c r="I20" s="6"/>
      <c r="J20" s="7"/>
    </row>
    <row r="21" spans="1:10" x14ac:dyDescent="0.2">
      <c r="A21" s="12" t="s">
        <v>41</v>
      </c>
      <c r="B21" s="3">
        <v>31811.38</v>
      </c>
      <c r="C21" s="3"/>
      <c r="D21" s="3">
        <v>31811.38</v>
      </c>
      <c r="E21" s="3">
        <f t="shared" si="0"/>
        <v>0</v>
      </c>
      <c r="F21" s="29">
        <f t="shared" si="1"/>
        <v>100</v>
      </c>
      <c r="G21" s="4" t="s">
        <v>14</v>
      </c>
      <c r="H21" s="5"/>
      <c r="I21" s="6"/>
      <c r="J21" s="7"/>
    </row>
    <row r="22" spans="1:10" x14ac:dyDescent="0.2">
      <c r="A22" s="12" t="s">
        <v>42</v>
      </c>
      <c r="B22" s="3"/>
      <c r="C22" s="3"/>
      <c r="D22" s="3"/>
      <c r="E22" s="3"/>
      <c r="F22" s="29"/>
      <c r="G22" s="4" t="s">
        <v>14</v>
      </c>
      <c r="H22" s="5"/>
      <c r="I22" s="6"/>
      <c r="J22" s="7"/>
    </row>
    <row r="23" spans="1:10" x14ac:dyDescent="0.2">
      <c r="A23" s="12" t="s">
        <v>43</v>
      </c>
      <c r="B23" s="3">
        <f>B24</f>
        <v>0</v>
      </c>
      <c r="C23" s="3">
        <f>C24</f>
        <v>0</v>
      </c>
      <c r="D23" s="3">
        <f>D24</f>
        <v>32826.35</v>
      </c>
      <c r="E23" s="3">
        <f t="shared" si="0"/>
        <v>-32826.35</v>
      </c>
      <c r="F23" s="28"/>
      <c r="G23" s="4" t="s">
        <v>14</v>
      </c>
      <c r="H23" s="5"/>
      <c r="I23" s="6"/>
      <c r="J23" s="7"/>
    </row>
    <row r="24" spans="1:10" x14ac:dyDescent="0.2">
      <c r="A24" s="11" t="s">
        <v>44</v>
      </c>
      <c r="B24" s="9"/>
      <c r="C24" s="9"/>
      <c r="D24" s="9">
        <v>32826.35</v>
      </c>
      <c r="E24" s="9">
        <f t="shared" si="0"/>
        <v>-32826.35</v>
      </c>
      <c r="F24" s="29"/>
      <c r="G24" s="4" t="s">
        <v>14</v>
      </c>
      <c r="H24" s="5"/>
      <c r="I24" s="6"/>
      <c r="J24" s="7"/>
    </row>
    <row r="25" spans="1:10" x14ac:dyDescent="0.2">
      <c r="A25" s="12" t="s">
        <v>16</v>
      </c>
      <c r="B25" s="3">
        <f>B26</f>
        <v>2736.05</v>
      </c>
      <c r="C25" s="3">
        <f>C26</f>
        <v>0</v>
      </c>
      <c r="D25" s="3">
        <f>D26</f>
        <v>6659.69</v>
      </c>
      <c r="E25" s="3">
        <f t="shared" si="0"/>
        <v>-3923.6399999999994</v>
      </c>
      <c r="F25" s="28">
        <f t="shared" si="1"/>
        <v>243.40527402642493</v>
      </c>
      <c r="G25" s="4" t="s">
        <v>14</v>
      </c>
      <c r="H25" s="5"/>
      <c r="I25" s="6"/>
      <c r="J25" s="7"/>
    </row>
    <row r="26" spans="1:10" x14ac:dyDescent="0.2">
      <c r="A26" s="11" t="s">
        <v>45</v>
      </c>
      <c r="B26" s="9">
        <v>2736.05</v>
      </c>
      <c r="C26" s="9"/>
      <c r="D26" s="9">
        <v>6659.69</v>
      </c>
      <c r="E26" s="9">
        <f t="shared" si="0"/>
        <v>-3923.6399999999994</v>
      </c>
      <c r="F26" s="29">
        <f t="shared" si="1"/>
        <v>243.40527402642493</v>
      </c>
      <c r="G26" s="4" t="s">
        <v>14</v>
      </c>
      <c r="H26" s="5"/>
      <c r="I26" s="6"/>
      <c r="J26" s="7"/>
    </row>
    <row r="27" spans="1:10" x14ac:dyDescent="0.2">
      <c r="A27" s="12" t="s">
        <v>47</v>
      </c>
      <c r="B27" s="3">
        <v>-2751.18</v>
      </c>
      <c r="C27" s="3"/>
      <c r="D27" s="3">
        <v>0</v>
      </c>
      <c r="E27" s="3">
        <f t="shared" si="0"/>
        <v>-2751.18</v>
      </c>
      <c r="F27" s="28">
        <f t="shared" si="1"/>
        <v>0</v>
      </c>
      <c r="G27" s="4" t="s">
        <v>14</v>
      </c>
      <c r="H27" s="5"/>
      <c r="I27" s="6"/>
      <c r="J27" s="7"/>
    </row>
    <row r="28" spans="1:10" x14ac:dyDescent="0.2">
      <c r="A28" s="11"/>
      <c r="B28" s="9"/>
      <c r="C28" s="9"/>
      <c r="D28" s="9"/>
      <c r="E28" s="3"/>
      <c r="F28" s="11"/>
      <c r="G28" s="5"/>
      <c r="H28" s="5"/>
      <c r="I28" s="6"/>
      <c r="J28" s="7"/>
    </row>
    <row r="29" spans="1:10" x14ac:dyDescent="0.2">
      <c r="A29" s="12" t="s">
        <v>48</v>
      </c>
      <c r="B29" s="3">
        <f>B7+B9+B11+B14+B17+B20+B21+B22+B23+B25+B27</f>
        <v>-2165867.0000000023</v>
      </c>
      <c r="C29" s="3">
        <f>C7+C9+C11+C14+C17+C20+C21+C22+C23+C25+C27</f>
        <v>0</v>
      </c>
      <c r="D29" s="3">
        <f>D7+D9+D11+D14+D17+D20+D21+D22+D23+D25+D27</f>
        <v>-2165867.0000000014</v>
      </c>
      <c r="E29" s="3"/>
      <c r="F29" s="28">
        <f t="shared" si="1"/>
        <v>99.999999999999957</v>
      </c>
      <c r="G29" s="4"/>
      <c r="H29" s="5"/>
      <c r="I29" s="6"/>
      <c r="J29" s="7"/>
    </row>
    <row r="31" spans="1:10" x14ac:dyDescent="0.2">
      <c r="A31" s="89" t="s">
        <v>17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x14ac:dyDescent="0.2">
      <c r="A32" s="89" t="s">
        <v>18</v>
      </c>
      <c r="B32" s="88"/>
      <c r="C32" s="88"/>
      <c r="D32" s="88"/>
      <c r="E32" s="88"/>
      <c r="F32" s="88"/>
      <c r="G32" s="88"/>
      <c r="H32" s="88"/>
      <c r="I32" s="88"/>
      <c r="J32" s="88"/>
    </row>
    <row r="33" spans="1:10" x14ac:dyDescent="0.2">
      <c r="A33" s="89" t="s">
        <v>19</v>
      </c>
      <c r="B33" s="89"/>
      <c r="C33" s="90"/>
      <c r="D33" s="90"/>
      <c r="E33" s="90"/>
      <c r="F33" s="90"/>
      <c r="G33" s="90"/>
      <c r="H33" s="90"/>
      <c r="I33" s="90"/>
      <c r="J33" s="90"/>
    </row>
    <row r="34" spans="1:10" x14ac:dyDescent="0.2">
      <c r="A34" s="89" t="s">
        <v>20</v>
      </c>
      <c r="B34" s="90"/>
      <c r="C34" s="90"/>
      <c r="D34" s="90"/>
      <c r="E34" s="90"/>
      <c r="F34" s="90"/>
      <c r="G34" s="90"/>
      <c r="H34" s="90"/>
      <c r="I34" s="90"/>
      <c r="J34" s="23"/>
    </row>
    <row r="35" spans="1:10" x14ac:dyDescent="0.2">
      <c r="A35" s="89" t="s">
        <v>54</v>
      </c>
      <c r="B35" s="90"/>
      <c r="C35" s="90"/>
      <c r="D35" s="90"/>
      <c r="E35" s="90"/>
      <c r="F35" s="90"/>
      <c r="G35" s="90"/>
      <c r="H35" s="90"/>
      <c r="I35" s="90"/>
      <c r="J35" s="23"/>
    </row>
    <row r="36" spans="1:10" x14ac:dyDescent="0.2">
      <c r="A36" s="88" t="s">
        <v>21</v>
      </c>
      <c r="B36" s="88"/>
      <c r="C36" s="88"/>
      <c r="D36" s="88"/>
      <c r="E36" s="88"/>
      <c r="F36" s="88"/>
      <c r="G36" s="88"/>
      <c r="H36" s="88"/>
      <c r="I36" s="88"/>
      <c r="J36" s="23"/>
    </row>
  </sheetData>
  <mergeCells count="15">
    <mergeCell ref="A1:J1"/>
    <mergeCell ref="A36:I36"/>
    <mergeCell ref="I3:J3"/>
    <mergeCell ref="C4:C5"/>
    <mergeCell ref="D4:D5"/>
    <mergeCell ref="E4:E5"/>
    <mergeCell ref="F4:F6"/>
    <mergeCell ref="G4:G6"/>
    <mergeCell ref="H4:H6"/>
    <mergeCell ref="I4:J6"/>
    <mergeCell ref="A31:J31"/>
    <mergeCell ref="A32:J32"/>
    <mergeCell ref="A33:J33"/>
    <mergeCell ref="A34:I34"/>
    <mergeCell ref="A35:I35"/>
  </mergeCells>
  <pageMargins left="1.1023622047244095" right="0.70866141732283472" top="1.3385826771653544" bottom="0.74803149606299213" header="0.31496062992125984" footer="0.31496062992125984"/>
  <pageSetup paperSize="9" scale="80" orientation="landscape" r:id="rId1"/>
  <headerFooter>
    <oddHeader>&amp;L&amp;G&amp;R&amp;G</oddHeader>
    <oddFooter>&amp;RPägina 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8b1cd9-b357-4b61-b774-33ef1df76220">PROMOTUR-29-3783</_dlc_DocId>
    <_dlc_DocIdUrl xmlns="3f8b1cd9-b357-4b61-b774-33ef1df76220">
      <Url>https://promotur.sharepoint.com/departamentos/informatica/_layouts/15/DocIdRedir.aspx?ID=PROMOTUR-29-3783</Url>
      <Description>PROMOTUR-29-3783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7F6BD03CA45645A0C985FE5308237D" ma:contentTypeVersion="13" ma:contentTypeDescription="Crear nuevo documento." ma:contentTypeScope="" ma:versionID="b2b56c5bf8f4c162a1437ac493e6ab51">
  <xsd:schema xmlns:xsd="http://www.w3.org/2001/XMLSchema" xmlns:xs="http://www.w3.org/2001/XMLSchema" xmlns:p="http://schemas.microsoft.com/office/2006/metadata/properties" xmlns:ns2="3f8b1cd9-b357-4b61-b774-33ef1df76220" xmlns:ns3="1f7b78ec-407b-4c9e-8b8c-024072c43166" targetNamespace="http://schemas.microsoft.com/office/2006/metadata/properties" ma:root="true" ma:fieldsID="2f2cd803228eede2912afc5d550d7a7b" ns2:_="" ns3:_="">
    <xsd:import namespace="3f8b1cd9-b357-4b61-b774-33ef1df76220"/>
    <xsd:import namespace="1f7b78ec-407b-4c9e-8b8c-024072c4316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b1cd9-b357-4b61-b774-33ef1df7622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b78ec-407b-4c9e-8b8c-024072c43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238653-8E77-427C-A84D-9208D1A6CCEC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f7b78ec-407b-4c9e-8b8c-024072c43166"/>
    <ds:schemaRef ds:uri="3f8b1cd9-b357-4b61-b774-33ef1df7622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4D3F1A1-04B7-4B9A-A2E0-368DB37A97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8b1cd9-b357-4b61-b774-33ef1df76220"/>
    <ds:schemaRef ds:uri="1f7b78ec-407b-4c9e-8b8c-024072c43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0EC1FB-49BD-4D60-8167-08022E9AB8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271756B-C55E-4414-B213-33CE705717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García-Tuñón Rodríguez</dc:creator>
  <cp:lastModifiedBy>Luis Hernández Molina</cp:lastModifiedBy>
  <cp:lastPrinted>2021-04-19T12:29:14Z</cp:lastPrinted>
  <dcterms:created xsi:type="dcterms:W3CDTF">2015-06-05T18:19:34Z</dcterms:created>
  <dcterms:modified xsi:type="dcterms:W3CDTF">2023-10-19T08:41:21Z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0x010100FB7F6BD03CA45645A0C985FE5308237D</vt:lpwstr>
  </property>
  <property fmtid="{D5CDD505-2E9C-101B-9397-08002B2CF9AE}" pid="3" name="_dlc_DocIdItemGuid">
    <vt:lpwstr>35d5567d-542a-4594-aa82-e904956bac14</vt:lpwstr>
  </property>
</Properties>
</file>